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25" windowWidth="14805" windowHeight="7890" activeTab="6"/>
  </bookViews>
  <sheets>
    <sheet name="Instructions" sheetId="10" r:id="rId1"/>
    <sheet name="Raw data" sheetId="2" r:id="rId2"/>
    <sheet name="Sample library dilution" sheetId="3" r:id="rId3"/>
    <sheet name="Library information" sheetId="6" r:id="rId4"/>
    <sheet name="QC report" sheetId="7" r:id="rId5"/>
    <sheet name="Results" sheetId="4" r:id="rId6"/>
    <sheet name="Calculation" sheetId="5" r:id="rId7"/>
  </sheets>
  <calcPr calcId="145621"/>
</workbook>
</file>

<file path=xl/calcChain.xml><?xml version="1.0" encoding="utf-8"?>
<calcChain xmlns="http://schemas.openxmlformats.org/spreadsheetml/2006/main">
  <c r="G3" i="4" l="1"/>
  <c r="G4" i="4"/>
  <c r="G5" i="4"/>
  <c r="G6" i="4"/>
  <c r="G7" i="4"/>
  <c r="G8" i="4"/>
  <c r="G9" i="4"/>
  <c r="G10" i="4"/>
  <c r="G11" i="4"/>
  <c r="G12" i="4"/>
  <c r="G13" i="4"/>
  <c r="G14" i="4"/>
  <c r="G15" i="4"/>
  <c r="G16" i="4"/>
  <c r="G17" i="4"/>
  <c r="G18" i="4"/>
  <c r="G2" i="4"/>
  <c r="J20" i="7" l="1"/>
  <c r="K20" i="7"/>
  <c r="L20" i="7"/>
  <c r="M20" i="7"/>
  <c r="J21" i="7"/>
  <c r="K21" i="7"/>
  <c r="L21" i="7"/>
  <c r="M21" i="7"/>
  <c r="K19" i="7"/>
  <c r="L19" i="7"/>
  <c r="M19" i="7"/>
  <c r="J19" i="7"/>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N3" i="5"/>
  <c r="N4" i="5"/>
  <c r="N5" i="5"/>
  <c r="N6" i="5"/>
  <c r="N2" i="5"/>
  <c r="F3" i="3"/>
  <c r="F4" i="3"/>
  <c r="F5" i="3"/>
  <c r="F6" i="3"/>
  <c r="F2" i="3"/>
  <c r="F12" i="7"/>
  <c r="E12" i="7"/>
  <c r="D12" i="7"/>
  <c r="C12" i="7"/>
  <c r="D44" i="5"/>
  <c r="B5" i="7"/>
  <c r="E44" i="5"/>
  <c r="C5" i="7"/>
  <c r="F44" i="5"/>
  <c r="D5" i="7"/>
  <c r="G44" i="5"/>
  <c r="E5" i="7"/>
  <c r="D45" i="5"/>
  <c r="B6" i="7"/>
  <c r="E45" i="5"/>
  <c r="C6" i="7"/>
  <c r="F45" i="5"/>
  <c r="D6" i="7"/>
  <c r="G45" i="5"/>
  <c r="E6" i="7"/>
  <c r="D43" i="5"/>
  <c r="B4" i="7"/>
  <c r="E43" i="5"/>
  <c r="C4" i="7"/>
  <c r="F43" i="5"/>
  <c r="D4" i="7"/>
  <c r="G43" i="5"/>
  <c r="E4" i="7"/>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B2" i="4"/>
  <c r="C2" i="4"/>
  <c r="A2" i="4"/>
  <c r="D3" i="5"/>
  <c r="J3" i="7"/>
  <c r="E3" i="5"/>
  <c r="K3" i="7"/>
  <c r="F3" i="5"/>
  <c r="L3" i="7"/>
  <c r="D4" i="5"/>
  <c r="J4" i="7"/>
  <c r="E4" i="5"/>
  <c r="K4" i="7"/>
  <c r="F4" i="5"/>
  <c r="L4" i="7"/>
  <c r="D5" i="5"/>
  <c r="J5" i="7"/>
  <c r="E5" i="5"/>
  <c r="K5" i="7"/>
  <c r="F5" i="5"/>
  <c r="L5" i="7"/>
  <c r="D6" i="5"/>
  <c r="J6" i="7"/>
  <c r="E6" i="5"/>
  <c r="K6" i="7"/>
  <c r="F6" i="5"/>
  <c r="L6" i="7"/>
  <c r="D7" i="5"/>
  <c r="J7" i="7"/>
  <c r="E7" i="5"/>
  <c r="K7" i="7"/>
  <c r="F7" i="5"/>
  <c r="L7" i="7"/>
  <c r="D8" i="5"/>
  <c r="J8" i="7"/>
  <c r="E8" i="5"/>
  <c r="K8" i="7"/>
  <c r="F8" i="5"/>
  <c r="L8" i="7"/>
  <c r="D9" i="5"/>
  <c r="J9" i="7"/>
  <c r="E9" i="5"/>
  <c r="K9" i="7"/>
  <c r="F9" i="5"/>
  <c r="L9" i="7"/>
  <c r="D10" i="5"/>
  <c r="J10" i="7"/>
  <c r="E10" i="5"/>
  <c r="K10" i="7"/>
  <c r="F10" i="5"/>
  <c r="L10" i="7"/>
  <c r="D11" i="5"/>
  <c r="J11" i="7"/>
  <c r="E11" i="5"/>
  <c r="K11" i="7"/>
  <c r="F11" i="5"/>
  <c r="L11" i="7"/>
  <c r="D12" i="5"/>
  <c r="J12" i="7"/>
  <c r="E12" i="5"/>
  <c r="K12" i="7"/>
  <c r="F12" i="5"/>
  <c r="L12" i="7"/>
  <c r="D13" i="5"/>
  <c r="J13" i="7"/>
  <c r="E13" i="5"/>
  <c r="K13" i="7"/>
  <c r="F13" i="5"/>
  <c r="L13" i="7"/>
  <c r="D14" i="5"/>
  <c r="J14" i="7"/>
  <c r="E14" i="5"/>
  <c r="K14" i="7"/>
  <c r="F14" i="5"/>
  <c r="L14" i="7"/>
  <c r="D15" i="5"/>
  <c r="J15" i="7"/>
  <c r="E15" i="5"/>
  <c r="K15" i="7"/>
  <c r="F15" i="5"/>
  <c r="L15" i="7"/>
  <c r="D16" i="5"/>
  <c r="J16" i="7"/>
  <c r="E16" i="5"/>
  <c r="K16" i="7"/>
  <c r="F16" i="5"/>
  <c r="L16" i="7"/>
  <c r="D17" i="5"/>
  <c r="J17" i="7"/>
  <c r="E17" i="5"/>
  <c r="K17" i="7"/>
  <c r="F17" i="5"/>
  <c r="L17" i="7"/>
  <c r="D18" i="5"/>
  <c r="J18" i="7"/>
  <c r="E18" i="5"/>
  <c r="K18" i="7"/>
  <c r="F18" i="5"/>
  <c r="L18" i="7"/>
  <c r="E2" i="5"/>
  <c r="K2" i="7"/>
  <c r="F2" i="5"/>
  <c r="L2" i="7"/>
  <c r="D2" i="5"/>
  <c r="J2" i="7"/>
  <c r="D19" i="5"/>
  <c r="G19" i="5"/>
  <c r="H19" i="5"/>
  <c r="D20" i="5"/>
  <c r="G20" i="5"/>
  <c r="H20" i="5"/>
  <c r="D21" i="5"/>
  <c r="G21" i="5"/>
  <c r="H21" i="5"/>
  <c r="D22" i="5"/>
  <c r="G22" i="5"/>
  <c r="H22" i="5"/>
  <c r="D23" i="5"/>
  <c r="G23" i="5"/>
  <c r="H23" i="5"/>
  <c r="D24" i="5"/>
  <c r="G24" i="5"/>
  <c r="H24" i="5"/>
  <c r="D25" i="5"/>
  <c r="G25" i="5"/>
  <c r="H25" i="5"/>
  <c r="D26" i="5"/>
  <c r="G26" i="5"/>
  <c r="H26" i="5"/>
  <c r="D27" i="5"/>
  <c r="G27" i="5"/>
  <c r="H27" i="5"/>
  <c r="D28" i="5"/>
  <c r="G28" i="5"/>
  <c r="H28" i="5"/>
  <c r="D29" i="5"/>
  <c r="G29" i="5"/>
  <c r="H29" i="5"/>
  <c r="D30" i="5"/>
  <c r="G30" i="5"/>
  <c r="H30" i="5"/>
  <c r="D31" i="5"/>
  <c r="G31" i="5"/>
  <c r="H31" i="5"/>
  <c r="D32" i="5"/>
  <c r="G32" i="5"/>
  <c r="H32" i="5"/>
  <c r="D33" i="5"/>
  <c r="G33" i="5"/>
  <c r="H33" i="5"/>
  <c r="D34" i="5"/>
  <c r="G34" i="5"/>
  <c r="H34" i="5"/>
  <c r="D35" i="5"/>
  <c r="G35" i="5"/>
  <c r="H35" i="5"/>
  <c r="D36" i="5"/>
  <c r="G36" i="5"/>
  <c r="H36" i="5"/>
  <c r="D37" i="5"/>
  <c r="G37" i="5"/>
  <c r="H37" i="5"/>
  <c r="D38" i="5"/>
  <c r="G38" i="5"/>
  <c r="H38" i="5"/>
  <c r="D39" i="5"/>
  <c r="G39" i="5"/>
  <c r="H39" i="5"/>
  <c r="D40" i="5"/>
  <c r="G40" i="5"/>
  <c r="H40" i="5"/>
  <c r="D41" i="5"/>
  <c r="G41" i="5"/>
  <c r="H41" i="5"/>
  <c r="D42" i="5"/>
  <c r="G42" i="5"/>
  <c r="H42" i="5"/>
  <c r="A25" i="4"/>
  <c r="A26" i="4"/>
  <c r="A27" i="4"/>
  <c r="A28" i="4"/>
  <c r="A29" i="4"/>
  <c r="A24" i="4"/>
  <c r="R5" i="5"/>
  <c r="S5" i="5"/>
  <c r="T5" i="5"/>
  <c r="Y5" i="5" s="1"/>
  <c r="U5" i="5"/>
  <c r="V5" i="5"/>
  <c r="AC5" i="5" s="1"/>
  <c r="R6" i="5"/>
  <c r="S6" i="5"/>
  <c r="T6" i="5"/>
  <c r="U6" i="5"/>
  <c r="V6" i="5"/>
  <c r="AC6" i="5" s="1"/>
  <c r="R7" i="5"/>
  <c r="S7" i="5"/>
  <c r="T7" i="5"/>
  <c r="U7" i="5"/>
  <c r="Z7" i="5" s="1"/>
  <c r="V7" i="5"/>
  <c r="AC7" i="5" s="1"/>
  <c r="R8" i="5"/>
  <c r="S8" i="5"/>
  <c r="T8" i="5"/>
  <c r="U8" i="5"/>
  <c r="V8" i="5"/>
  <c r="AC8" i="5" s="1"/>
  <c r="R9" i="5"/>
  <c r="S9" i="5"/>
  <c r="T9" i="5"/>
  <c r="U9" i="5"/>
  <c r="V9" i="5"/>
  <c r="AC9" i="5" s="1"/>
  <c r="R10" i="5"/>
  <c r="S10" i="5"/>
  <c r="T10" i="5"/>
  <c r="U10" i="5"/>
  <c r="Z10" i="5" s="1"/>
  <c r="V10" i="5"/>
  <c r="AC10" i="5" s="1"/>
  <c r="Q6" i="5"/>
  <c r="Q7" i="5"/>
  <c r="Q8" i="5"/>
  <c r="Q9" i="5"/>
  <c r="Q10" i="5"/>
  <c r="Q5" i="5"/>
  <c r="D9" i="4"/>
  <c r="D10" i="4"/>
  <c r="D11" i="4"/>
  <c r="D12" i="4"/>
  <c r="D13" i="4"/>
  <c r="D14" i="4"/>
  <c r="D15" i="4"/>
  <c r="D16" i="4"/>
  <c r="D17" i="4"/>
  <c r="D18" i="4"/>
  <c r="D8" i="4"/>
  <c r="D7" i="4"/>
  <c r="D4" i="4"/>
  <c r="D5" i="4"/>
  <c r="D6" i="4"/>
  <c r="D3" i="4"/>
  <c r="D2" i="4"/>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H7" i="5"/>
  <c r="N7" i="7"/>
  <c r="H8" i="5"/>
  <c r="N8" i="7"/>
  <c r="H9" i="5"/>
  <c r="N9" i="7"/>
  <c r="H10" i="5"/>
  <c r="N10" i="7"/>
  <c r="H11" i="5"/>
  <c r="N11" i="7"/>
  <c r="H12" i="5"/>
  <c r="N12" i="7"/>
  <c r="H13" i="5"/>
  <c r="N13" i="7"/>
  <c r="H14" i="5"/>
  <c r="N14" i="7"/>
  <c r="H15" i="5"/>
  <c r="N15" i="7"/>
  <c r="H16" i="5"/>
  <c r="N16" i="7"/>
  <c r="H17" i="5"/>
  <c r="N17" i="7"/>
  <c r="H18" i="5"/>
  <c r="N18" i="7"/>
  <c r="G3" i="5"/>
  <c r="M3" i="7"/>
  <c r="G4" i="5"/>
  <c r="M4" i="7"/>
  <c r="G5" i="5"/>
  <c r="M5" i="7"/>
  <c r="G6" i="5"/>
  <c r="M6" i="7"/>
  <c r="G7" i="5"/>
  <c r="M7" i="7"/>
  <c r="G8" i="5"/>
  <c r="M8" i="7"/>
  <c r="G9" i="5"/>
  <c r="M9" i="7"/>
  <c r="G10" i="5"/>
  <c r="M10" i="7"/>
  <c r="G11" i="5"/>
  <c r="M11" i="7"/>
  <c r="G12" i="5"/>
  <c r="M12" i="7"/>
  <c r="G13" i="5"/>
  <c r="M13" i="7"/>
  <c r="G14" i="5"/>
  <c r="M14" i="7"/>
  <c r="G15" i="5"/>
  <c r="M15" i="7"/>
  <c r="G16" i="5"/>
  <c r="M16" i="7"/>
  <c r="G17" i="5"/>
  <c r="M17" i="7"/>
  <c r="G18" i="5"/>
  <c r="M18" i="7"/>
  <c r="G2" i="5"/>
  <c r="M2" i="7"/>
  <c r="E6" i="4"/>
  <c r="E5" i="4"/>
  <c r="E4" i="4"/>
  <c r="E3" i="4"/>
  <c r="E2" i="4"/>
  <c r="I20" i="5"/>
  <c r="I21" i="5"/>
  <c r="L21" i="5"/>
  <c r="I22" i="5"/>
  <c r="I19" i="5"/>
  <c r="I43" i="5"/>
  <c r="J44" i="5"/>
  <c r="P20" i="7"/>
  <c r="J43" i="5"/>
  <c r="P19" i="7"/>
  <c r="K44" i="5"/>
  <c r="Q20" i="7"/>
  <c r="K45" i="5"/>
  <c r="Q21" i="7"/>
  <c r="K43" i="5"/>
  <c r="Q19" i="7"/>
  <c r="J45" i="5"/>
  <c r="P21" i="7"/>
  <c r="I44" i="5"/>
  <c r="I45" i="5"/>
  <c r="L20" i="5"/>
  <c r="L22" i="5"/>
  <c r="I24" i="5"/>
  <c r="L24" i="5"/>
  <c r="I25" i="5"/>
  <c r="L25" i="5"/>
  <c r="I26" i="5"/>
  <c r="L26" i="5"/>
  <c r="I23" i="5"/>
  <c r="L23" i="5"/>
  <c r="I27" i="5"/>
  <c r="L27" i="5"/>
  <c r="I28" i="5"/>
  <c r="L28" i="5"/>
  <c r="I29" i="5"/>
  <c r="L29" i="5"/>
  <c r="I30" i="5"/>
  <c r="L30" i="5"/>
  <c r="I31" i="5"/>
  <c r="L31" i="5"/>
  <c r="I32" i="5"/>
  <c r="L32" i="5"/>
  <c r="I33" i="5"/>
  <c r="L33" i="5"/>
  <c r="I34" i="5"/>
  <c r="L34" i="5"/>
  <c r="I35" i="5"/>
  <c r="L35" i="5"/>
  <c r="I36" i="5"/>
  <c r="L36" i="5"/>
  <c r="I37" i="5"/>
  <c r="L37" i="5"/>
  <c r="I38" i="5"/>
  <c r="L38" i="5"/>
  <c r="I39" i="5"/>
  <c r="L39" i="5"/>
  <c r="I40" i="5"/>
  <c r="L40" i="5"/>
  <c r="I41" i="5"/>
  <c r="L41" i="5"/>
  <c r="I42" i="5"/>
  <c r="L42" i="5"/>
  <c r="I2" i="5"/>
  <c r="J2" i="5"/>
  <c r="P2" i="7"/>
  <c r="I3" i="5"/>
  <c r="I4" i="5"/>
  <c r="J4" i="5"/>
  <c r="P4" i="7"/>
  <c r="I5" i="5"/>
  <c r="I6" i="5"/>
  <c r="J6" i="5"/>
  <c r="P6" i="7"/>
  <c r="K7" i="5"/>
  <c r="Q7" i="7"/>
  <c r="I8" i="5"/>
  <c r="J8" i="5"/>
  <c r="P8" i="7"/>
  <c r="K9" i="5"/>
  <c r="Q9" i="7"/>
  <c r="I10" i="5"/>
  <c r="J10" i="5"/>
  <c r="P10" i="7"/>
  <c r="K11" i="5"/>
  <c r="Q11" i="7"/>
  <c r="I12" i="5"/>
  <c r="J12" i="5"/>
  <c r="P12" i="7"/>
  <c r="K13" i="5"/>
  <c r="Q13" i="7"/>
  <c r="I14" i="5"/>
  <c r="J14" i="5"/>
  <c r="P14" i="7"/>
  <c r="K15" i="5"/>
  <c r="Q15" i="7"/>
  <c r="I16" i="5"/>
  <c r="J16" i="5"/>
  <c r="P16" i="7"/>
  <c r="K17" i="5"/>
  <c r="Q17" i="7"/>
  <c r="I18" i="5"/>
  <c r="J18" i="5"/>
  <c r="P18" i="7"/>
  <c r="K2" i="5"/>
  <c r="Q2" i="7"/>
  <c r="J3" i="5"/>
  <c r="P3" i="7"/>
  <c r="K3" i="5"/>
  <c r="Q3" i="7"/>
  <c r="K4" i="5"/>
  <c r="Q4" i="7"/>
  <c r="J5" i="5"/>
  <c r="P5" i="7"/>
  <c r="K5" i="5"/>
  <c r="Q5" i="7"/>
  <c r="K6" i="5"/>
  <c r="Q6" i="7"/>
  <c r="I7" i="5"/>
  <c r="J7" i="5"/>
  <c r="P7" i="7"/>
  <c r="K8" i="5"/>
  <c r="Q8" i="7"/>
  <c r="I9" i="5"/>
  <c r="J9" i="5"/>
  <c r="P9" i="7"/>
  <c r="K10" i="5"/>
  <c r="Q10" i="7"/>
  <c r="I11" i="5"/>
  <c r="J11" i="5"/>
  <c r="P11" i="7"/>
  <c r="K12" i="5"/>
  <c r="Q12" i="7"/>
  <c r="I13" i="5"/>
  <c r="J13" i="5"/>
  <c r="P13" i="7"/>
  <c r="K14" i="5"/>
  <c r="Q14" i="7"/>
  <c r="I15" i="5"/>
  <c r="J15" i="5"/>
  <c r="P15" i="7"/>
  <c r="K16" i="5"/>
  <c r="Q16" i="7"/>
  <c r="I17" i="5"/>
  <c r="J17" i="5"/>
  <c r="P17" i="7"/>
  <c r="K18" i="5"/>
  <c r="Q18" i="7"/>
  <c r="O20" i="7"/>
  <c r="M44" i="5"/>
  <c r="S20" i="7"/>
  <c r="O21" i="7"/>
  <c r="M45" i="5"/>
  <c r="S21" i="7"/>
  <c r="O19" i="7"/>
  <c r="M43" i="5"/>
  <c r="S19" i="7"/>
  <c r="O11" i="7"/>
  <c r="M11" i="5"/>
  <c r="S11" i="7"/>
  <c r="O12" i="7"/>
  <c r="M12" i="5"/>
  <c r="S12" i="7"/>
  <c r="O4" i="7"/>
  <c r="M4" i="5"/>
  <c r="S4" i="7"/>
  <c r="O13" i="7"/>
  <c r="M13" i="5"/>
  <c r="S13" i="7"/>
  <c r="M14" i="5"/>
  <c r="S14" i="7"/>
  <c r="O14" i="7"/>
  <c r="M6" i="5"/>
  <c r="S6" i="7"/>
  <c r="O6" i="7"/>
  <c r="O3" i="7"/>
  <c r="M3" i="5"/>
  <c r="S3" i="7"/>
  <c r="M15" i="5"/>
  <c r="S15" i="7"/>
  <c r="O15" i="7"/>
  <c r="O7" i="7"/>
  <c r="M7" i="5"/>
  <c r="S7" i="7"/>
  <c r="O16" i="7"/>
  <c r="M16" i="5"/>
  <c r="S16" i="7"/>
  <c r="O8" i="7"/>
  <c r="M8" i="5"/>
  <c r="S8" i="7"/>
  <c r="O5" i="7"/>
  <c r="M5" i="5"/>
  <c r="S5" i="7"/>
  <c r="M17" i="5"/>
  <c r="S17" i="7"/>
  <c r="O17" i="7"/>
  <c r="O9" i="7"/>
  <c r="M9" i="5"/>
  <c r="S9" i="7"/>
  <c r="O18" i="7"/>
  <c r="M18" i="5"/>
  <c r="S18" i="7"/>
  <c r="M10" i="5"/>
  <c r="S10" i="7"/>
  <c r="O10" i="7"/>
  <c r="O2" i="7"/>
  <c r="M2" i="5"/>
  <c r="S2" i="7"/>
  <c r="L3" i="5"/>
  <c r="R3" i="7"/>
  <c r="L44" i="5"/>
  <c r="L43" i="5"/>
  <c r="L45" i="5"/>
  <c r="L6" i="5"/>
  <c r="R6" i="7"/>
  <c r="L5" i="5"/>
  <c r="R5" i="7"/>
  <c r="L19" i="5"/>
  <c r="L17" i="5"/>
  <c r="R17" i="7"/>
  <c r="L10" i="5"/>
  <c r="R10" i="7"/>
  <c r="L8" i="5"/>
  <c r="R8" i="7"/>
  <c r="L4" i="5"/>
  <c r="R4" i="7"/>
  <c r="L2" i="5"/>
  <c r="R2" i="7"/>
  <c r="L13" i="5"/>
  <c r="R13" i="7"/>
  <c r="L9" i="5"/>
  <c r="R9" i="7"/>
  <c r="L15" i="5"/>
  <c r="R15" i="7"/>
  <c r="L11" i="5"/>
  <c r="R11" i="7"/>
  <c r="L7" i="5"/>
  <c r="R7" i="7"/>
  <c r="L18" i="5"/>
  <c r="R18" i="7"/>
  <c r="L14" i="5"/>
  <c r="R14" i="7"/>
  <c r="L16" i="5"/>
  <c r="R16" i="7"/>
  <c r="L12" i="5"/>
  <c r="R12" i="7"/>
  <c r="F6" i="7"/>
  <c r="G6" i="7"/>
  <c r="R21" i="7"/>
  <c r="F5" i="7"/>
  <c r="G5" i="7"/>
  <c r="R20" i="7"/>
  <c r="F4" i="7"/>
  <c r="G4" i="7"/>
  <c r="R19" i="7"/>
  <c r="S2" i="5"/>
  <c r="E13" i="7"/>
  <c r="Q2" i="5"/>
  <c r="C13" i="7"/>
  <c r="G13" i="7"/>
  <c r="R2" i="5"/>
  <c r="D13" i="7"/>
  <c r="N30" i="5"/>
  <c r="O30" i="5"/>
  <c r="N15" i="5"/>
  <c r="O15" i="5"/>
  <c r="E15" i="4" s="1"/>
  <c r="N7" i="5"/>
  <c r="N9" i="5"/>
  <c r="O9" i="5"/>
  <c r="E9" i="4" s="1"/>
  <c r="N14" i="5"/>
  <c r="O14" i="5"/>
  <c r="E14" i="4" s="1"/>
  <c r="N10" i="5"/>
  <c r="O10" i="5"/>
  <c r="E10" i="4" s="1"/>
  <c r="N8" i="5"/>
  <c r="O8" i="5"/>
  <c r="E8" i="4" s="1"/>
  <c r="N35" i="5"/>
  <c r="O35" i="5"/>
  <c r="N27" i="5"/>
  <c r="O27" i="5"/>
  <c r="W7" i="5" s="1"/>
  <c r="N19" i="5"/>
  <c r="O19" i="5"/>
  <c r="W5" i="5" s="1"/>
  <c r="N36" i="5"/>
  <c r="O36" i="5"/>
  <c r="N28" i="5"/>
  <c r="O28" i="5"/>
  <c r="N20" i="5"/>
  <c r="O20" i="5"/>
  <c r="N29" i="5"/>
  <c r="O29" i="5"/>
  <c r="N22" i="5"/>
  <c r="O22" i="5"/>
  <c r="N17" i="5"/>
  <c r="O17" i="5"/>
  <c r="E17" i="4" s="1"/>
  <c r="N13" i="5"/>
  <c r="O13" i="5"/>
  <c r="E13" i="4" s="1"/>
  <c r="N11" i="5"/>
  <c r="O11" i="5"/>
  <c r="E11" i="4" s="1"/>
  <c r="N16" i="5"/>
  <c r="O16" i="5"/>
  <c r="E16" i="4" s="1"/>
  <c r="N12" i="5"/>
  <c r="O12" i="5"/>
  <c r="E12" i="4" s="1"/>
  <c r="N18" i="5"/>
  <c r="O18" i="5"/>
  <c r="T2" i="5"/>
  <c r="F13" i="7"/>
  <c r="N31" i="5"/>
  <c r="O31" i="5"/>
  <c r="N21" i="5"/>
  <c r="O21" i="5"/>
  <c r="N40" i="5"/>
  <c r="O40" i="5"/>
  <c r="X10" i="5" s="1"/>
  <c r="N32" i="5"/>
  <c r="O32" i="5"/>
  <c r="N24" i="5"/>
  <c r="O24" i="5"/>
  <c r="N41" i="5"/>
  <c r="O41" i="5"/>
  <c r="N38" i="5"/>
  <c r="O38" i="5"/>
  <c r="Z9" i="5" s="1"/>
  <c r="N37" i="5"/>
  <c r="O37" i="5"/>
  <c r="N25" i="5"/>
  <c r="O25" i="5"/>
  <c r="Y6" i="5" s="1"/>
  <c r="N39" i="5"/>
  <c r="O39" i="5"/>
  <c r="N33" i="5"/>
  <c r="O33" i="5"/>
  <c r="N23" i="5"/>
  <c r="O23" i="5"/>
  <c r="N42" i="5"/>
  <c r="O42" i="5"/>
  <c r="N34" i="5"/>
  <c r="O34" i="5"/>
  <c r="N26" i="5"/>
  <c r="O26" i="5"/>
  <c r="Z6" i="5" s="1"/>
  <c r="O7" i="5"/>
  <c r="E7" i="4" s="1"/>
  <c r="E18" i="4"/>
  <c r="W6" i="5" l="1"/>
  <c r="W9" i="5"/>
  <c r="Y8" i="5"/>
  <c r="Y9" i="5"/>
  <c r="X7" i="5"/>
  <c r="Y7" i="5"/>
  <c r="X5" i="5"/>
  <c r="AA5" i="5" s="1"/>
  <c r="AB5" i="5" s="1"/>
  <c r="AD5" i="5" s="1"/>
  <c r="AE5" i="5" s="1"/>
  <c r="W10" i="5"/>
  <c r="Z8" i="5"/>
  <c r="Y10" i="5"/>
  <c r="X9" i="5"/>
  <c r="W8" i="5"/>
  <c r="X8" i="5"/>
  <c r="X6" i="5"/>
  <c r="AA6" i="5" s="1"/>
  <c r="AB6" i="5" s="1"/>
  <c r="AD6" i="5" s="1"/>
  <c r="AE6" i="5" s="1"/>
  <c r="Z5" i="5"/>
  <c r="AA7" i="5"/>
  <c r="AB7" i="5" s="1"/>
  <c r="AD7" i="5" s="1"/>
  <c r="AE7" i="5" s="1"/>
  <c r="AA10" i="5" l="1"/>
  <c r="AB10" i="5" s="1"/>
  <c r="AD10" i="5" s="1"/>
  <c r="AE10" i="5" s="1"/>
  <c r="C29" i="4" s="1"/>
  <c r="AA9" i="5"/>
  <c r="AB9" i="5" s="1"/>
  <c r="AD9" i="5" s="1"/>
  <c r="AA8" i="5"/>
  <c r="AB8" i="5" s="1"/>
  <c r="AD8" i="5" s="1"/>
  <c r="B25" i="4"/>
  <c r="C25" i="4"/>
  <c r="B24" i="4"/>
  <c r="C24" i="4"/>
  <c r="C26" i="4"/>
  <c r="B26" i="4"/>
  <c r="B29" i="4" l="1"/>
  <c r="B28" i="4"/>
  <c r="AE9" i="5"/>
  <c r="C28" i="4" s="1"/>
  <c r="AE8" i="5"/>
  <c r="C27" i="4" s="1"/>
  <c r="B27" i="4"/>
</calcChain>
</file>

<file path=xl/sharedStrings.xml><?xml version="1.0" encoding="utf-8"?>
<sst xmlns="http://schemas.openxmlformats.org/spreadsheetml/2006/main" count="388" uniqueCount="229">
  <si>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</si>
  <si>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</si>
  <si>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</si>
  <si>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</si>
  <si>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</si>
  <si>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</si>
  <si>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</si>
  <si>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</si>
  <si>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</si>
  <si>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</si>
  <si>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</si>
  <si>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</si>
  <si>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</si>
  <si>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</si>
  <si>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</si>
  <si>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</si>
  <si>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</si>
  <si>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</si>
  <si>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</si>
  <si>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</si>
  <si>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</si>
  <si>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</si>
  <si>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</si>
  <si>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</si>
  <si>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</si>
  <si>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</si>
  <si>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</si>
  <si>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</si>
  <si>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</si>
  <si>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</si>
  <si>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</si>
  <si>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</si>
  <si>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</si>
  <si>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</si>
  <si>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</si>
  <si>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</si>
  <si>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</si>
  <si>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</si>
  <si>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</si>
  <si>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</si>
  <si>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</si>
  <si>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</si>
  <si>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</si>
  <si>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</si>
  <si>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</si>
  <si>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</si>
  <si>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</si>
  <si>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</si>
  <si>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</si>
  <si>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</si>
  <si>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</si>
  <si>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</si>
  <si>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</si>
  <si>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</si>
  <si>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</si>
  <si>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</si>
  <si>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</si>
  <si>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</si>
  <si>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</si>
  <si>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</si>
  <si>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</si>
  <si>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</si>
  <si>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</si>
  <si>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</si>
  <si>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</si>
  <si>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</si>
  <si>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</si>
  <si>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</si>
  <si>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</si>
  <si>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</si>
  <si>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</si>
  <si>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</si>
  <si>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</si>
  <si>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</si>
  <si>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</si>
  <si>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</si>
  <si>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</si>
  <si>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</si>
  <si>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</si>
  <si>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</si>
  <si>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</si>
  <si>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</si>
  <si>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</si>
  <si>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</si>
  <si>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</si>
  <si>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</si>
  <si>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</si>
  <si>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</si>
  <si>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</si>
  <si>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</si>
  <si>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</si>
  <si>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</si>
  <si>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</si>
  <si>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</si>
  <si>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</si>
  <si>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</si>
  <si>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</si>
  <si>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Well1</t>
  </si>
  <si>
    <t>Well2</t>
  </si>
  <si>
    <t>Well3</t>
  </si>
  <si>
    <t>Sample name</t>
  </si>
  <si>
    <t>X</t>
  </si>
  <si>
    <t>std1</t>
  </si>
  <si>
    <t>std2</t>
  </si>
  <si>
    <t>std3</t>
  </si>
  <si>
    <t>std4</t>
  </si>
  <si>
    <t>std5</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</si>
  <si>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</si>
  <si>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</si>
  <si>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</si>
  <si>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</si>
  <si>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</si>
  <si>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</si>
  <si>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</si>
  <si>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</si>
  <si>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</si>
  <si>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</si>
  <si>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</si>
  <si>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</si>
  <si>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library1 Spike1</t>
  </si>
  <si>
    <t>library1 Spike2</t>
  </si>
  <si>
    <t>library1 Spike3</t>
  </si>
  <si>
    <t>library1 Spike4</t>
  </si>
  <si>
    <t>library2 Spike1</t>
  </si>
  <si>
    <t>library2 Spike2</t>
  </si>
  <si>
    <t>library2 Spike3</t>
  </si>
  <si>
    <t>library2 Spike4</t>
  </si>
  <si>
    <t>library3 Spike1</t>
  </si>
  <si>
    <t>library3 Spike2</t>
  </si>
  <si>
    <t>library3 Spike3</t>
  </si>
  <si>
    <t>library3 Spike4</t>
  </si>
  <si>
    <t>library4 Spike1</t>
  </si>
  <si>
    <t>library4 Spike2</t>
  </si>
  <si>
    <t>library4 Spike3</t>
  </si>
  <si>
    <t>library4 Spike4</t>
  </si>
  <si>
    <t>library5 Spike1</t>
  </si>
  <si>
    <t>library5Spike2</t>
  </si>
  <si>
    <t>library5 Spike3</t>
  </si>
  <si>
    <t>library5 Spike4</t>
  </si>
  <si>
    <t>library6 Spike1</t>
  </si>
  <si>
    <t>library6 Spike2</t>
  </si>
  <si>
    <t>library6 Spike3</t>
  </si>
  <si>
    <t>library6 Spike4</t>
  </si>
  <si>
    <t>Value1</t>
  </si>
  <si>
    <t>Value2</t>
  </si>
  <si>
    <t>Value3</t>
  </si>
  <si>
    <t>RSQ</t>
  </si>
  <si>
    <t>Efficiency</t>
  </si>
  <si>
    <t>Experimental</t>
  </si>
  <si>
    <t>Theoretical</t>
  </si>
  <si>
    <t>Pass/Fail</t>
  </si>
  <si>
    <t>Library #</t>
  </si>
  <si>
    <t>sample library 1</t>
  </si>
  <si>
    <t>sample library 2</t>
  </si>
  <si>
    <t>sample library 3</t>
  </si>
  <si>
    <t>sample library 4</t>
  </si>
  <si>
    <t>sample library 5</t>
  </si>
  <si>
    <t>sample library 6</t>
  </si>
  <si>
    <t>Well4</t>
  </si>
  <si>
    <t>Total Primer Pairs</t>
  </si>
  <si>
    <t>Value4</t>
  </si>
  <si>
    <t>Total</t>
  </si>
  <si>
    <t>NTC</t>
  </si>
  <si>
    <t>.</t>
  </si>
  <si>
    <t>Target Enrichment QC</t>
  </si>
  <si>
    <t>NTC QC</t>
  </si>
  <si>
    <t>Slope QC</t>
  </si>
  <si>
    <t>Average</t>
  </si>
  <si>
    <t>pM</t>
  </si>
  <si>
    <t>QC Score</t>
  </si>
  <si>
    <t>STDEV</t>
  </si>
  <si>
    <t>QC Result</t>
  </si>
  <si>
    <t>Dilution Fold</t>
  </si>
  <si>
    <t>Undetermined</t>
  </si>
  <si>
    <t>Library size</t>
  </si>
  <si>
    <t>Table 1</t>
  </si>
  <si>
    <t>Cat #</t>
  </si>
  <si>
    <t>Panel name</t>
  </si>
  <si>
    <t>NGHS-001X</t>
  </si>
  <si>
    <t>Breast cancer</t>
  </si>
  <si>
    <t>NGHS-002X</t>
  </si>
  <si>
    <t>Colorectal cancer</t>
  </si>
  <si>
    <t>NGHS-003X</t>
  </si>
  <si>
    <t>Myeloid Neoplasms</t>
  </si>
  <si>
    <t>NGHS-004X</t>
  </si>
  <si>
    <t>Liver cancer</t>
  </si>
  <si>
    <t>NGHS-005X</t>
  </si>
  <si>
    <t>Lung cancer</t>
  </si>
  <si>
    <t>NGHS-006X</t>
  </si>
  <si>
    <t>Ovarian cancer</t>
  </si>
  <si>
    <t>NGHS-007X</t>
  </si>
  <si>
    <t>Prostate cancer</t>
  </si>
  <si>
    <t>NGHS-008X</t>
  </si>
  <si>
    <t>Gastric cancer</t>
  </si>
  <si>
    <t>NGHS-009X</t>
  </si>
  <si>
    <t>Cardiomyopathy</t>
  </si>
  <si>
    <t>NGHS-011X</t>
  </si>
  <si>
    <t>Carrier testing</t>
  </si>
  <si>
    <t>NGHS-013X</t>
  </si>
  <si>
    <t>Cancer predisposition</t>
  </si>
  <si>
    <t>NGHS-501X</t>
  </si>
  <si>
    <t>Comprehensive cancer</t>
  </si>
  <si>
    <t>NGHS-101X</t>
  </si>
  <si>
    <t>Clinically relevant</t>
  </si>
  <si>
    <t>NGHS-102X</t>
  </si>
  <si>
    <t>BRCA1 and BRCA2</t>
  </si>
  <si>
    <t>NGHS-201X</t>
  </si>
  <si>
    <t>Actionable mutations</t>
  </si>
  <si>
    <t xml:space="preserve">Notes: </t>
  </si>
  <si>
    <t>Instructions for analyzing GeneRead DNAseq Library Quant Array (Illumina) results with this file:</t>
  </si>
  <si>
    <t>Raw data</t>
  </si>
  <si>
    <r>
      <t xml:space="preserve">3. Library information: </t>
    </r>
    <r>
      <rPr>
        <sz val="10"/>
        <rFont val="Arial"/>
        <family val="2"/>
      </rPr>
      <t xml:space="preserve">Change the total primer pairs (in orange) according to corresponding GeneRead NGS DNAseq Gene Panel (Find the primer pair information in Table 1 in the same worksheet. This is critical for target enrichment QC).                            Input your library size (in orange). This will be used for size adjustment to account for the difference in size between sample library and the DNA standard (426 bp).    </t>
    </r>
  </si>
  <si>
    <r>
      <t xml:space="preserve">4. QC report: </t>
    </r>
    <r>
      <rPr>
        <sz val="10"/>
        <rFont val="Arial"/>
        <family val="2"/>
      </rPr>
      <t xml:space="preserve">All NTC should be more than 29. Slope should be within </t>
    </r>
    <r>
      <rPr>
        <sz val="10"/>
        <rFont val="Calibri"/>
        <family val="2"/>
      </rPr>
      <t>–</t>
    </r>
    <r>
      <rPr>
        <sz val="10"/>
        <rFont val="Arial"/>
        <family val="2"/>
      </rPr>
      <t>3.1 to –3.6. Standard deviation for triplicates should be &lt;0.4.</t>
    </r>
  </si>
  <si>
    <t>Dilution fold</t>
  </si>
  <si>
    <t># Primer pairs</t>
  </si>
  <si>
    <t>Slope</t>
  </si>
  <si>
    <t>Intercept</t>
  </si>
  <si>
    <t>Total primer pair</t>
  </si>
  <si>
    <r>
      <t>6. Calculations:</t>
    </r>
    <r>
      <rPr>
        <sz val="10"/>
        <rFont val="Arial"/>
        <family val="2"/>
      </rPr>
      <t xml:space="preserve"> To view the formulas and equations used to calculate the QC data and results, you may review but not alter the "Calculations" worksheet. </t>
    </r>
  </si>
  <si>
    <r>
      <t xml:space="preserve">5. Results: </t>
    </r>
    <r>
      <rPr>
        <sz val="10"/>
        <rFont val="Arial"/>
        <family val="2"/>
      </rPr>
      <t>Final library concentrations (in pM) are displayed, from which you can calculate the dilution fold to dilute your original libraries for cluster generation. Target enrichment procedure is monitored by using spike</t>
    </r>
    <r>
      <rPr>
        <sz val="10"/>
        <color rgb="FFFF0000"/>
        <rFont val="Arial"/>
        <family val="2"/>
      </rPr>
      <t>-</t>
    </r>
    <r>
      <rPr>
        <sz val="10"/>
        <rFont val="Arial"/>
        <family val="2"/>
      </rPr>
      <t xml:space="preserve">in primers to measure control templates. The control template amount should be in a reasonable range in the library. All libraries should display "Pass" or "Marginal" for processing to sequencing.   </t>
    </r>
  </si>
  <si>
    <r>
      <t xml:space="preserve">Generally, only change data in yellow or orange cells. Gray and white cells contain </t>
    </r>
    <r>
      <rPr>
        <sz val="10"/>
        <rFont val="Arial"/>
        <family val="2"/>
      </rPr>
      <t>formulae</t>
    </r>
    <r>
      <rPr>
        <sz val="10"/>
        <color rgb="FFFF0000"/>
        <rFont val="Arial"/>
        <family val="2"/>
      </rPr>
      <t xml:space="preserve"> </t>
    </r>
    <r>
      <rPr>
        <sz val="10"/>
        <color theme="1"/>
        <rFont val="Arial"/>
        <family val="2"/>
      </rPr>
      <t xml:space="preserve">for calculation or results. Please do not change them. </t>
    </r>
  </si>
  <si>
    <r>
      <t xml:space="preserve">2. Sample library dilution: </t>
    </r>
    <r>
      <rPr>
        <sz val="10"/>
        <rFont val="Arial"/>
        <family val="2"/>
      </rPr>
      <t>Input your sample library dilution fold (in orange) if you use different dilution fold other than  the ones recommended in the handbook.</t>
    </r>
    <r>
      <rPr>
        <sz val="10"/>
        <color rgb="FFFF0000"/>
        <rFont val="Arial"/>
        <family val="2"/>
      </rPr>
      <t xml:space="preserve"> </t>
    </r>
  </si>
  <si>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</si>
  <si>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 Ave C</t>
    </r>
    <r>
      <rPr>
        <b/>
        <vertAlign val="subscript"/>
        <sz val="10"/>
        <rFont val="Arial"/>
        <family val="2"/>
      </rPr>
      <t>T</t>
    </r>
    <r>
      <rPr>
        <b/>
        <sz val="10"/>
        <rFont val="Arial"/>
        <family val="2"/>
      </rPr>
      <t xml:space="preserve"> (Y)</t>
    </r>
  </si>
  <si>
    <r>
      <t xml:space="preserve"> Ave C</t>
    </r>
    <r>
      <rPr>
        <b/>
        <vertAlign val="subscript"/>
        <sz val="11"/>
        <color theme="1"/>
        <rFont val="Arial"/>
        <family val="2"/>
      </rPr>
      <t>T</t>
    </r>
    <r>
      <rPr>
        <b/>
        <sz val="11"/>
        <color theme="1"/>
        <rFont val="Arial"/>
        <family val="2"/>
      </rPr>
      <t xml:space="preserve"> (Y)</t>
    </r>
  </si>
  <si>
    <r>
      <t>If both dilutions result in C</t>
    </r>
    <r>
      <rPr>
        <vertAlign val="subscript"/>
        <sz val="11"/>
        <rFont val="Arial"/>
        <family val="2"/>
      </rPr>
      <t>T</t>
    </r>
    <r>
      <rPr>
        <sz val="11"/>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1"/>
        <rFont val="Arial"/>
        <family val="2"/>
      </rPr>
      <t>T</t>
    </r>
    <r>
      <rPr>
        <sz val="11"/>
        <color rgb="FFFF0000"/>
        <rFont val="Arial"/>
        <family val="2"/>
      </rPr>
      <t xml:space="preserve"> </t>
    </r>
    <r>
      <rPr>
        <sz val="11"/>
        <color theme="1"/>
        <rFont val="Arial"/>
        <family val="2"/>
      </rPr>
      <t>value within the dynamic range of standards.</t>
    </r>
  </si>
  <si>
    <r>
      <t>If C</t>
    </r>
    <r>
      <rPr>
        <vertAlign val="subscript"/>
        <sz val="11"/>
        <color theme="1"/>
        <rFont val="Arial"/>
        <family val="2"/>
      </rPr>
      <t>T</t>
    </r>
    <r>
      <rPr>
        <sz val="11"/>
        <color theme="1"/>
        <rFont val="Arial"/>
        <family val="2"/>
      </rPr>
      <t xml:space="preserve"> values from both dilutions fall out of range (low C</t>
    </r>
    <r>
      <rPr>
        <vertAlign val="subscript"/>
        <sz val="11"/>
        <rFont val="Arial"/>
        <family val="2"/>
      </rPr>
      <t>T</t>
    </r>
    <r>
      <rPr>
        <sz val="11"/>
        <color theme="1"/>
        <rFont val="Arial"/>
        <family val="2"/>
      </rPr>
      <t xml:space="preserve">), the library is too concentrated. We recommend checking the concentration using </t>
    </r>
    <r>
      <rPr>
        <sz val="11"/>
        <rFont val="Arial"/>
        <family val="2"/>
      </rPr>
      <t>the Agilent</t>
    </r>
    <r>
      <rPr>
        <vertAlign val="superscript"/>
        <sz val="11"/>
        <rFont val="Arial"/>
        <family val="2"/>
      </rPr>
      <t>®</t>
    </r>
    <r>
      <rPr>
        <sz val="11"/>
        <rFont val="Arial"/>
        <family val="2"/>
      </rPr>
      <t xml:space="preserve"> </t>
    </r>
    <r>
      <rPr>
        <sz val="11"/>
        <color theme="1"/>
        <rFont val="Arial"/>
        <family val="2"/>
      </rPr>
      <t>BioAnalyzer or QIAxcel and diluting the library to about 1 nM, and repeating library quantification using the GeneRead Library Quant System.</t>
    </r>
  </si>
  <si>
    <r>
      <t>If C</t>
    </r>
    <r>
      <rPr>
        <vertAlign val="subscript"/>
        <sz val="11"/>
        <rFont val="Arial"/>
        <family val="2"/>
      </rPr>
      <t>T</t>
    </r>
    <r>
      <rPr>
        <sz val="11"/>
        <color theme="1"/>
        <rFont val="Arial"/>
        <family val="2"/>
      </rPr>
      <t xml:space="preserve"> values from both dilutions fall out of range (high C</t>
    </r>
    <r>
      <rPr>
        <vertAlign val="subscript"/>
        <sz val="11"/>
        <rFont val="Arial"/>
        <family val="2"/>
      </rPr>
      <t>T</t>
    </r>
    <r>
      <rPr>
        <sz val="11"/>
        <color theme="1"/>
        <rFont val="Arial"/>
        <family val="2"/>
      </rPr>
      <t>), the library concentration is too low and not good for proceeding to sequencing. Library construction has to be repeated.</t>
    </r>
  </si>
  <si>
    <r>
      <t>raw C</t>
    </r>
    <r>
      <rPr>
        <b/>
        <vertAlign val="subscript"/>
        <sz val="10"/>
        <rFont val="Arial"/>
        <family val="2"/>
      </rPr>
      <t>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</si>
</sst>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0"/>
      <name val="Arial"/>
      <family val="2"/>
    </font>
    <font>
      <sz val="10"/>
      <name val="Arial"/>
      <family val="2"/>
    </font>
    <font>
      <sz val="10"/>
      <name val="Arial"/>
      <family val="2"/>
    </font>
    <font>
      <sz val="10"/>
      <name val="Arial"/>
      <family val="2"/>
    </font>
    <font>
      <sz val="11"/>
      <color rgb="FFFF0000"/>
      <name val="Calibri"/>
      <family val="2"/>
      <scheme val="minor"/>
    </font>
    <font>
      <b/>
      <sz val="14"/>
      <color theme="1"/>
      <name val="Calibri"/>
      <family val="2"/>
      <scheme val="minor"/>
    </font>
    <font>
      <sz val="11"/>
      <color theme="1"/>
      <name val="Arial"/>
      <family val="2"/>
    </font>
    <font>
      <sz val="10"/>
      <color theme="1"/>
      <name val="Arial"/>
      <family val="2"/>
    </font>
    <font>
      <sz val="10"/>
      <name val="Calibri"/>
      <family val="2"/>
    </font>
    <font>
      <b/>
      <sz val="11"/>
      <color theme="1"/>
      <name val="Arial"/>
      <family val="2"/>
    </font>
    <font>
      <sz val="14"/>
      <color theme="1"/>
      <name val="Arial"/>
      <family val="2"/>
    </font>
    <font>
      <sz val="10"/>
      <color rgb="FFFF0000"/>
      <name val="Arial"/>
      <family val="2"/>
    </font>
    <font>
      <sz val="11"/>
      <color rgb="FFFF0000"/>
      <name val="Arial"/>
      <family val="2"/>
    </font>
    <font>
      <vertAlign val="subscript"/>
      <sz val="10"/>
      <name val="Arial"/>
      <family val="2"/>
    </font>
    <font>
      <b/>
      <vertAlign val="subscript"/>
      <sz val="10"/>
      <name val="Arial"/>
      <family val="2"/>
    </font>
    <font>
      <b/>
      <vertAlign val="subscript"/>
      <sz val="11"/>
      <color theme="1"/>
      <name val="Arial"/>
      <family val="2"/>
    </font>
    <font>
      <vertAlign val="subscript"/>
      <sz val="11"/>
      <name val="Arial"/>
      <family val="2"/>
    </font>
    <font>
      <sz val="11"/>
      <name val="Arial"/>
      <family val="2"/>
    </font>
    <font>
      <vertAlign val="subscript"/>
      <sz val="11"/>
      <color theme="1"/>
      <name val="Arial"/>
      <family val="2"/>
    </font>
    <font>
      <vertAlign val="superscript"/>
      <sz val="11"/>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FFFF9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 fillId="0" borderId="0"/>
    <xf numFmtId="0" fontId="2" fillId="0" borderId="0"/>
  </cellStyleXfs>
  <cellXfs count="75">
    <xf numFmtId="0" fontId="0" fillId="0" borderId="0" xfId="0"/>
    <xf numFmtId="0" fontId="1" fillId="2" borderId="1" xfId="1" applyFont="1" applyFill="1" applyBorder="1" applyAlignment="1">
      <alignment horizontal="center" vertical="center"/>
    </xf>
    <xf numFmtId="0" fontId="2" fillId="2" borderId="1" xfId="1" applyFont="1" applyFill="1" applyBorder="1"/>
    <xf numFmtId="0" fontId="1" fillId="5"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3" fillId="0" borderId="2" xfId="1" applyFill="1" applyBorder="1"/>
    <xf numFmtId="0" fontId="2" fillId="6" borderId="2" xfId="1" applyFont="1" applyFill="1" applyBorder="1"/>
    <xf numFmtId="0" fontId="2" fillId="6" borderId="1" xfId="1" applyFont="1" applyFill="1" applyBorder="1"/>
    <xf numFmtId="0" fontId="2" fillId="6" borderId="3" xfId="1" applyFont="1" applyFill="1" applyBorder="1"/>
    <xf numFmtId="0" fontId="3" fillId="6" borderId="2" xfId="1" applyFill="1" applyBorder="1"/>
    <xf numFmtId="0" fontId="3" fillId="0" borderId="0" xfId="1"/>
    <xf numFmtId="0" fontId="2" fillId="0" borderId="0" xfId="1" applyFont="1" applyFill="1" applyBorder="1"/>
    <xf numFmtId="0" fontId="5" fillId="0" borderId="0" xfId="0" applyFont="1"/>
    <xf numFmtId="164" fontId="2" fillId="0" borderId="1" xfId="1" applyNumberFormat="1" applyFont="1" applyFill="1" applyBorder="1" applyAlignment="1">
      <alignment horizontal="center" vertical="center"/>
    </xf>
    <xf numFmtId="0" fontId="0" fillId="0" borderId="0" xfId="0" applyAlignment="1"/>
    <xf numFmtId="0" fontId="0" fillId="0" borderId="1" xfId="0" applyBorder="1"/>
    <xf numFmtId="0" fontId="0" fillId="5" borderId="1" xfId="0" applyFill="1" applyBorder="1"/>
    <xf numFmtId="0" fontId="2" fillId="0" borderId="4" xfId="1" applyFont="1" applyFill="1" applyBorder="1" applyAlignment="1">
      <alignment horizontal="center" vertical="center"/>
    </xf>
    <xf numFmtId="164" fontId="2" fillId="0" borderId="1" xfId="1" quotePrefix="1" applyNumberFormat="1" applyFont="1" applyFill="1" applyBorder="1" applyAlignment="1">
      <alignment horizontal="center" vertical="center"/>
    </xf>
    <xf numFmtId="0" fontId="2" fillId="0" borderId="1" xfId="1" quotePrefix="1" applyFont="1" applyFill="1" applyBorder="1" applyAlignment="1">
      <alignment horizontal="center" vertical="center"/>
    </xf>
    <xf numFmtId="0" fontId="2" fillId="0" borderId="7" xfId="1" applyFont="1" applyFill="1" applyBorder="1" applyAlignment="1">
      <alignment horizontal="center" vertical="center"/>
    </xf>
    <xf numFmtId="0" fontId="1" fillId="0" borderId="1" xfId="1" applyFont="1" applyFill="1" applyBorder="1" applyAlignment="1">
      <alignment horizontal="center"/>
    </xf>
    <xf numFmtId="0" fontId="0" fillId="0" borderId="0" xfId="0" applyFill="1"/>
    <xf numFmtId="0" fontId="2" fillId="0" borderId="1" xfId="2" applyFill="1" applyBorder="1"/>
    <xf numFmtId="0" fontId="0" fillId="0" borderId="1" xfId="0" applyFill="1" applyBorder="1" applyAlignment="1">
      <alignment horizontal="center"/>
    </xf>
    <xf numFmtId="0" fontId="4" fillId="8" borderId="1" xfId="0" applyFont="1" applyFill="1" applyBorder="1"/>
    <xf numFmtId="0" fontId="1" fillId="5" borderId="13" xfId="1" applyFont="1" applyFill="1" applyBorder="1" applyAlignment="1">
      <alignment horizontal="center" vertical="center"/>
    </xf>
    <xf numFmtId="0" fontId="3" fillId="0" borderId="1" xfId="1" applyFill="1" applyBorder="1"/>
    <xf numFmtId="0" fontId="3" fillId="6" borderId="1" xfId="1" applyFill="1" applyBorder="1"/>
    <xf numFmtId="164" fontId="3" fillId="6" borderId="1" xfId="1" applyNumberFormat="1" applyFill="1" applyBorder="1"/>
    <xf numFmtId="0" fontId="6" fillId="0" borderId="0" xfId="0" applyFont="1" applyFill="1" applyBorder="1" applyAlignment="1"/>
    <xf numFmtId="0" fontId="0" fillId="0" borderId="0" xfId="0" applyFill="1" applyBorder="1"/>
    <xf numFmtId="0" fontId="0" fillId="0" borderId="0" xfId="0" applyFill="1" applyBorder="1" applyAlignment="1">
      <alignment wrapText="1"/>
    </xf>
    <xf numFmtId="0" fontId="2" fillId="0" borderId="2" xfId="1" applyFont="1" applyFill="1" applyBorder="1"/>
    <xf numFmtId="0" fontId="7" fillId="7" borderId="5" xfId="0" applyFont="1" applyFill="1" applyBorder="1" applyAlignment="1">
      <alignment horizontal="center"/>
    </xf>
    <xf numFmtId="0" fontId="7" fillId="0" borderId="0" xfId="0" applyFont="1"/>
    <xf numFmtId="0" fontId="7" fillId="0" borderId="1" xfId="0" applyFont="1" applyFill="1" applyBorder="1"/>
    <xf numFmtId="0" fontId="7" fillId="4" borderId="1" xfId="0"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8" xfId="0" applyFont="1" applyFill="1" applyBorder="1" applyAlignment="1">
      <alignment horizontal="center"/>
    </xf>
    <xf numFmtId="0" fontId="7" fillId="9" borderId="19" xfId="0" applyFont="1" applyFill="1" applyBorder="1" applyAlignment="1">
      <alignment horizontal="center"/>
    </xf>
    <xf numFmtId="0" fontId="7" fillId="9" borderId="0" xfId="0" applyFont="1" applyFill="1" applyBorder="1" applyAlignment="1">
      <alignment horizontal="center"/>
    </xf>
    <xf numFmtId="0" fontId="7" fillId="9" borderId="20" xfId="0" applyFont="1" applyFill="1" applyBorder="1" applyAlignment="1">
      <alignment horizontal="center"/>
    </xf>
    <xf numFmtId="0" fontId="7" fillId="0" borderId="19" xfId="0" applyFont="1" applyFill="1" applyBorder="1" applyAlignment="1">
      <alignment horizontal="center"/>
    </xf>
    <xf numFmtId="0" fontId="7" fillId="0" borderId="0" xfId="0" applyFont="1" applyFill="1" applyBorder="1" applyAlignment="1">
      <alignment horizontal="center"/>
    </xf>
    <xf numFmtId="0" fontId="7" fillId="0" borderId="20" xfId="0" applyFont="1" applyFill="1" applyBorder="1" applyAlignment="1">
      <alignment horizontal="center"/>
    </xf>
    <xf numFmtId="0" fontId="7" fillId="9" borderId="21" xfId="0" applyFont="1" applyFill="1" applyBorder="1" applyAlignment="1">
      <alignment horizontal="center"/>
    </xf>
    <xf numFmtId="0" fontId="7" fillId="9" borderId="22" xfId="0" applyFont="1" applyFill="1" applyBorder="1" applyAlignment="1">
      <alignment horizontal="center"/>
    </xf>
    <xf numFmtId="0" fontId="7" fillId="9" borderId="9" xfId="0" applyFont="1" applyFill="1" applyBorder="1" applyAlignment="1">
      <alignment horizontal="center"/>
    </xf>
    <xf numFmtId="0" fontId="7" fillId="0" borderId="1" xfId="0" applyFont="1" applyBorder="1"/>
    <xf numFmtId="0" fontId="10" fillId="5" borderId="1" xfId="0" applyFont="1" applyFill="1" applyBorder="1" applyAlignment="1"/>
    <xf numFmtId="0" fontId="10" fillId="5" borderId="1" xfId="0" applyFont="1" applyFill="1" applyBorder="1"/>
    <xf numFmtId="0" fontId="10" fillId="9" borderId="1" xfId="0" applyFont="1" applyFill="1" applyBorder="1" applyAlignment="1">
      <alignment horizontal="center"/>
    </xf>
    <xf numFmtId="0" fontId="7" fillId="9" borderId="1" xfId="0" applyFont="1" applyFill="1" applyBorder="1" applyAlignment="1">
      <alignment horizontal="center"/>
    </xf>
    <xf numFmtId="0" fontId="7" fillId="9" borderId="23" xfId="0" applyFont="1" applyFill="1" applyBorder="1" applyAlignment="1">
      <alignment wrapText="1"/>
    </xf>
    <xf numFmtId="0" fontId="2" fillId="0" borderId="0" xfId="1" applyFont="1"/>
    <xf numFmtId="0" fontId="2" fillId="0" borderId="0" xfId="1" applyFont="1" applyBorder="1"/>
    <xf numFmtId="0" fontId="8" fillId="0" borderId="4" xfId="0" applyFont="1" applyFill="1" applyBorder="1"/>
    <xf numFmtId="0" fontId="8" fillId="7" borderId="5" xfId="0" applyFont="1" applyFill="1" applyBorder="1" applyAlignment="1">
      <alignment horizontal="center"/>
    </xf>
    <xf numFmtId="0" fontId="8" fillId="7" borderId="6" xfId="0" applyFont="1" applyFill="1" applyBorder="1" applyAlignment="1">
      <alignment horizontal="center"/>
    </xf>
    <xf numFmtId="0" fontId="1" fillId="0" borderId="4" xfId="0" applyFont="1" applyBorder="1" applyAlignment="1">
      <alignment horizontal="left" vertical="center" wrapText="1"/>
    </xf>
    <xf numFmtId="0" fontId="0" fillId="0" borderId="10" xfId="0" applyBorder="1" applyAlignment="1"/>
    <xf numFmtId="0" fontId="0" fillId="0" borderId="11" xfId="0" applyBorder="1" applyAlignment="1"/>
    <xf numFmtId="0" fontId="1" fillId="3" borderId="4" xfId="0" applyFont="1" applyFill="1" applyBorder="1" applyAlignment="1">
      <alignment vertical="center" wrapText="1"/>
    </xf>
    <xf numFmtId="0" fontId="8" fillId="2" borderId="4" xfId="0" applyFont="1" applyFill="1" applyBorder="1" applyAlignment="1">
      <alignment horizontal="left" vertical="center" wrapText="1"/>
    </xf>
    <xf numFmtId="0" fontId="8" fillId="0" borderId="10" xfId="0" applyFont="1" applyBorder="1" applyAlignment="1"/>
    <xf numFmtId="0" fontId="8" fillId="0" borderId="11" xfId="0" applyFont="1" applyBorder="1" applyAlignment="1"/>
    <xf numFmtId="0" fontId="1" fillId="0" borderId="4" xfId="0" applyFont="1" applyBorder="1" applyAlignment="1">
      <alignment horizontal="left" vertical="top" wrapText="1"/>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16" xfId="0" applyFont="1" applyFill="1" applyBorder="1" applyAlignment="1">
      <alignment horizontal="center"/>
    </xf>
    <xf numFmtId="0" fontId="10" fillId="0" borderId="0" xfId="0" applyFont="1" applyAlignment="1">
      <alignment horizontal="center"/>
    </xf>
    <xf numFmtId="0" fontId="10" fillId="0" borderId="12" xfId="0" applyFont="1" applyBorder="1" applyAlignment="1">
      <alignment horizontal="center"/>
    </xf>
  </cellXfs>
  <cellStyles count="3">
    <cellStyle name="Normal" xfId="0" builtinId="0"/>
    <cellStyle name="Normal 2" xfId="1"/>
    <cellStyle name="Normal 3" xfId="2"/>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2" sqref="A2:K2"/>
    </sheetView>
  </sheetViews>
  <sheetFormatPr defaultRowHeight="15" x14ac:dyDescent="0.25"/>
  <sheetData>
    <row r="1" spans="1:15" ht="32.25" customHeight="1" x14ac:dyDescent="0.25">
      <c r="A1" s="62" t="s">
        <v>209</v>
      </c>
      <c r="B1" s="63"/>
      <c r="C1" s="63"/>
      <c r="D1" s="63"/>
      <c r="E1" s="63"/>
      <c r="F1" s="63"/>
      <c r="G1" s="63"/>
      <c r="H1" s="63"/>
      <c r="I1" s="63"/>
      <c r="J1" s="63"/>
      <c r="K1" s="64"/>
    </row>
    <row r="2" spans="1:15" ht="36" customHeight="1" x14ac:dyDescent="0.25">
      <c r="A2" s="66" t="s">
        <v>220</v>
      </c>
      <c r="B2" s="67"/>
      <c r="C2" s="67"/>
      <c r="D2" s="67"/>
      <c r="E2" s="67"/>
      <c r="F2" s="67"/>
      <c r="G2" s="67"/>
      <c r="H2" s="67"/>
      <c r="I2" s="67"/>
      <c r="J2" s="67"/>
      <c r="K2" s="68"/>
    </row>
    <row r="3" spans="1:15" ht="34.5" customHeight="1" x14ac:dyDescent="0.25">
      <c r="A3" s="69" t="s">
        <v>222</v>
      </c>
      <c r="B3" s="63"/>
      <c r="C3" s="63"/>
      <c r="D3" s="63"/>
      <c r="E3" s="63"/>
      <c r="F3" s="63"/>
      <c r="G3" s="63"/>
      <c r="H3" s="63"/>
      <c r="I3" s="63"/>
      <c r="J3" s="63"/>
      <c r="K3" s="64"/>
    </row>
    <row r="4" spans="1:15" ht="37.5" customHeight="1" x14ac:dyDescent="0.25">
      <c r="A4" s="62" t="s">
        <v>221</v>
      </c>
      <c r="B4" s="63"/>
      <c r="C4" s="63"/>
      <c r="D4" s="63"/>
      <c r="E4" s="63"/>
      <c r="F4" s="63"/>
      <c r="G4" s="63"/>
      <c r="H4" s="63"/>
      <c r="I4" s="63"/>
      <c r="J4" s="63"/>
      <c r="K4" s="64"/>
    </row>
    <row r="5" spans="1:15" ht="68.25" customHeight="1" x14ac:dyDescent="0.25">
      <c r="A5" s="62" t="s">
        <v>211</v>
      </c>
      <c r="B5" s="63"/>
      <c r="C5" s="63"/>
      <c r="D5" s="63"/>
      <c r="E5" s="63"/>
      <c r="F5" s="63"/>
      <c r="G5" s="63"/>
      <c r="H5" s="63"/>
      <c r="I5" s="63"/>
      <c r="J5" s="63"/>
      <c r="K5" s="64"/>
    </row>
    <row r="6" spans="1:15" ht="32.25" customHeight="1" x14ac:dyDescent="0.25">
      <c r="A6" s="62" t="s">
        <v>212</v>
      </c>
      <c r="B6" s="63"/>
      <c r="C6" s="63"/>
      <c r="D6" s="63"/>
      <c r="E6" s="63"/>
      <c r="F6" s="63"/>
      <c r="G6" s="63"/>
      <c r="H6" s="63"/>
      <c r="I6" s="63"/>
      <c r="J6" s="63"/>
      <c r="K6" s="64"/>
      <c r="M6" s="13"/>
      <c r="N6" s="13"/>
    </row>
    <row r="7" spans="1:15" ht="71.25" customHeight="1" x14ac:dyDescent="0.25">
      <c r="A7" s="62" t="s">
        <v>219</v>
      </c>
      <c r="B7" s="63"/>
      <c r="C7" s="63"/>
      <c r="D7" s="63"/>
      <c r="E7" s="63"/>
      <c r="F7" s="63"/>
      <c r="G7" s="63"/>
      <c r="H7" s="63"/>
      <c r="I7" s="63"/>
      <c r="J7" s="63"/>
      <c r="K7" s="64"/>
      <c r="M7" s="13"/>
      <c r="N7" s="13"/>
      <c r="O7" s="13"/>
    </row>
    <row r="8" spans="1:15" ht="52.5" customHeight="1" x14ac:dyDescent="0.25">
      <c r="A8" s="65" t="s">
        <v>218</v>
      </c>
      <c r="B8" s="63"/>
      <c r="C8" s="63"/>
      <c r="D8" s="63"/>
      <c r="E8" s="63"/>
      <c r="F8" s="63"/>
      <c r="G8" s="63"/>
      <c r="H8" s="63"/>
      <c r="I8" s="63"/>
      <c r="J8" s="63"/>
      <c r="K8" s="64"/>
    </row>
    <row r="13" spans="1:15" x14ac:dyDescent="0.25">
      <c r="D13" t="s">
        <v>163</v>
      </c>
    </row>
    <row r="17" ht="17.25" customHeight="1" x14ac:dyDescent="0.25"/>
    <row r="18" ht="40.5" customHeight="1" x14ac:dyDescent="0.25"/>
    <row r="19" ht="46.5" customHeight="1" x14ac:dyDescent="0.25"/>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topLeftCell="A70" workbookViewId="0">
      <selection activeCell="B5" sqref="B5"/>
    </sheetView>
  </sheetViews>
  <sheetFormatPr defaultRowHeight="15" x14ac:dyDescent="0.25"/>
  <cols>
    <col min="2" max="2" width="14" customWidth="1"/>
  </cols>
  <sheetData>
    <row r="1" spans="1:2" x14ac:dyDescent="0.25">
      <c r="A1" s="1" t="s">
        <v>0</v>
      </c>
      <c r="B1" s="22" t="s">
        <v>210</v>
      </c>
    </row>
    <row r="2" spans="1:2" x14ac:dyDescent="0.25">
      <c r="A2" s="2" t="s">
        <v>1</v>
      </c>
      <c r="B2" s="26">
        <v>9.7189855575561523</v>
      </c>
    </row>
    <row r="3" spans="1:2" x14ac:dyDescent="0.25">
      <c r="A3" s="2" t="s">
        <v>2</v>
      </c>
      <c r="B3" s="26">
        <v>9.7990999221801758</v>
      </c>
    </row>
    <row r="4" spans="1:2" x14ac:dyDescent="0.25">
      <c r="A4" s="2" t="s">
        <v>3</v>
      </c>
      <c r="B4" s="26">
        <v>9.7376174926757812</v>
      </c>
    </row>
    <row r="5" spans="1:2" x14ac:dyDescent="0.25">
      <c r="A5" s="2" t="s">
        <v>4</v>
      </c>
      <c r="B5" s="26">
        <v>13.317564964294434</v>
      </c>
    </row>
    <row r="6" spans="1:2" x14ac:dyDescent="0.25">
      <c r="A6" s="2" t="s">
        <v>5</v>
      </c>
      <c r="B6" s="26">
        <v>13.280332565307617</v>
      </c>
    </row>
    <row r="7" spans="1:2" x14ac:dyDescent="0.25">
      <c r="A7" s="2" t="s">
        <v>6</v>
      </c>
      <c r="B7" s="26">
        <v>13.303240776062012</v>
      </c>
    </row>
    <row r="8" spans="1:2" x14ac:dyDescent="0.25">
      <c r="A8" s="2" t="s">
        <v>7</v>
      </c>
      <c r="B8" s="26">
        <v>16.736412048339844</v>
      </c>
    </row>
    <row r="9" spans="1:2" x14ac:dyDescent="0.25">
      <c r="A9" s="2" t="s">
        <v>8</v>
      </c>
      <c r="B9" s="26">
        <v>16.790899276733398</v>
      </c>
    </row>
    <row r="10" spans="1:2" x14ac:dyDescent="0.25">
      <c r="A10" s="2" t="s">
        <v>9</v>
      </c>
      <c r="B10" s="26">
        <v>16.802101135253906</v>
      </c>
    </row>
    <row r="11" spans="1:2" x14ac:dyDescent="0.25">
      <c r="A11" s="2" t="s">
        <v>10</v>
      </c>
      <c r="B11" s="26">
        <v>20.332981109619141</v>
      </c>
    </row>
    <row r="12" spans="1:2" x14ac:dyDescent="0.25">
      <c r="A12" s="2" t="s">
        <v>11</v>
      </c>
      <c r="B12" s="26">
        <v>20.449625015258789</v>
      </c>
    </row>
    <row r="13" spans="1:2" x14ac:dyDescent="0.25">
      <c r="A13" s="2" t="s">
        <v>12</v>
      </c>
      <c r="B13" s="26">
        <v>20.34681510925293</v>
      </c>
    </row>
    <row r="14" spans="1:2" x14ac:dyDescent="0.25">
      <c r="A14" s="2" t="s">
        <v>13</v>
      </c>
      <c r="B14" s="26">
        <v>23.882169723510742</v>
      </c>
    </row>
    <row r="15" spans="1:2" x14ac:dyDescent="0.25">
      <c r="A15" s="2" t="s">
        <v>14</v>
      </c>
      <c r="B15" s="26">
        <v>23.897882461547852</v>
      </c>
    </row>
    <row r="16" spans="1:2" x14ac:dyDescent="0.25">
      <c r="A16" s="2" t="s">
        <v>15</v>
      </c>
      <c r="B16" s="26">
        <v>23.845371246337891</v>
      </c>
    </row>
    <row r="17" spans="1:2" x14ac:dyDescent="0.25">
      <c r="A17" s="2" t="s">
        <v>16</v>
      </c>
      <c r="B17" s="26" t="s">
        <v>173</v>
      </c>
    </row>
    <row r="18" spans="1:2" x14ac:dyDescent="0.25">
      <c r="A18" s="2" t="s">
        <v>17</v>
      </c>
      <c r="B18" s="26" t="s">
        <v>173</v>
      </c>
    </row>
    <row r="19" spans="1:2" x14ac:dyDescent="0.25">
      <c r="A19" s="2" t="s">
        <v>18</v>
      </c>
      <c r="B19" s="26" t="s">
        <v>173</v>
      </c>
    </row>
    <row r="20" spans="1:2" x14ac:dyDescent="0.25">
      <c r="A20" s="2" t="s">
        <v>19</v>
      </c>
      <c r="B20" s="26" t="s">
        <v>173</v>
      </c>
    </row>
    <row r="21" spans="1:2" x14ac:dyDescent="0.25">
      <c r="A21" s="2" t="s">
        <v>20</v>
      </c>
      <c r="B21" s="26" t="s">
        <v>173</v>
      </c>
    </row>
    <row r="22" spans="1:2" x14ac:dyDescent="0.25">
      <c r="A22" s="2" t="s">
        <v>21</v>
      </c>
      <c r="B22" s="26" t="s">
        <v>173</v>
      </c>
    </row>
    <row r="23" spans="1:2" x14ac:dyDescent="0.25">
      <c r="A23" s="2" t="s">
        <v>22</v>
      </c>
      <c r="B23" s="26" t="s">
        <v>173</v>
      </c>
    </row>
    <row r="24" spans="1:2" x14ac:dyDescent="0.25">
      <c r="A24" s="2" t="s">
        <v>23</v>
      </c>
      <c r="B24" s="26" t="s">
        <v>173</v>
      </c>
    </row>
    <row r="25" spans="1:2" x14ac:dyDescent="0.25">
      <c r="A25" s="2" t="s">
        <v>24</v>
      </c>
      <c r="B25" s="26" t="s">
        <v>173</v>
      </c>
    </row>
    <row r="26" spans="1:2" x14ac:dyDescent="0.25">
      <c r="A26" s="2" t="s">
        <v>25</v>
      </c>
      <c r="B26" s="26">
        <v>27.626266479492188</v>
      </c>
    </row>
    <row r="27" spans="1:2" x14ac:dyDescent="0.25">
      <c r="A27" s="2" t="s">
        <v>26</v>
      </c>
      <c r="B27" s="26">
        <v>28.992023468017578</v>
      </c>
    </row>
    <row r="28" spans="1:2" x14ac:dyDescent="0.25">
      <c r="A28" s="2" t="s">
        <v>27</v>
      </c>
      <c r="B28" s="26">
        <v>25.363506317138672</v>
      </c>
    </row>
    <row r="29" spans="1:2" x14ac:dyDescent="0.25">
      <c r="A29" s="2" t="s">
        <v>28</v>
      </c>
      <c r="B29" s="26">
        <v>25.538812637329102</v>
      </c>
    </row>
    <row r="30" spans="1:2" x14ac:dyDescent="0.25">
      <c r="A30" s="2" t="s">
        <v>29</v>
      </c>
      <c r="B30" s="26">
        <v>28.841310501098633</v>
      </c>
    </row>
    <row r="31" spans="1:2" x14ac:dyDescent="0.25">
      <c r="A31" s="2" t="s">
        <v>30</v>
      </c>
      <c r="B31" s="26">
        <v>29.25385856628418</v>
      </c>
    </row>
    <row r="32" spans="1:2" x14ac:dyDescent="0.25">
      <c r="A32" s="2" t="s">
        <v>31</v>
      </c>
      <c r="B32" s="26">
        <v>11.953924179077148</v>
      </c>
    </row>
    <row r="33" spans="1:2" x14ac:dyDescent="0.25">
      <c r="A33" s="2" t="s">
        <v>32</v>
      </c>
      <c r="B33" s="26">
        <v>11.96700382232666</v>
      </c>
    </row>
    <row r="34" spans="1:2" x14ac:dyDescent="0.25">
      <c r="A34" s="2" t="s">
        <v>33</v>
      </c>
      <c r="B34" s="26">
        <v>11.982856750488281</v>
      </c>
    </row>
    <row r="35" spans="1:2" x14ac:dyDescent="0.25">
      <c r="A35" s="2" t="s">
        <v>34</v>
      </c>
      <c r="B35" s="26">
        <v>15.469490051269531</v>
      </c>
    </row>
    <row r="36" spans="1:2" x14ac:dyDescent="0.25">
      <c r="A36" s="2" t="s">
        <v>35</v>
      </c>
      <c r="B36" s="26">
        <v>15.492535591125488</v>
      </c>
    </row>
    <row r="37" spans="1:2" x14ac:dyDescent="0.25">
      <c r="A37" s="2" t="s">
        <v>36</v>
      </c>
      <c r="B37" s="26">
        <v>15.520114898681641</v>
      </c>
    </row>
    <row r="38" spans="1:2" x14ac:dyDescent="0.25">
      <c r="A38" s="2" t="s">
        <v>37</v>
      </c>
      <c r="B38" s="26">
        <v>21.981805801391602</v>
      </c>
    </row>
    <row r="39" spans="1:2" x14ac:dyDescent="0.25">
      <c r="A39" s="2" t="s">
        <v>38</v>
      </c>
      <c r="B39" s="26">
        <v>23.217748641967773</v>
      </c>
    </row>
    <row r="40" spans="1:2" x14ac:dyDescent="0.25">
      <c r="A40" s="2" t="s">
        <v>39</v>
      </c>
      <c r="B40" s="26">
        <v>22.01276969909668</v>
      </c>
    </row>
    <row r="41" spans="1:2" x14ac:dyDescent="0.25">
      <c r="A41" s="2" t="s">
        <v>40</v>
      </c>
      <c r="B41" s="26">
        <v>20.455835342407227</v>
      </c>
    </row>
    <row r="42" spans="1:2" x14ac:dyDescent="0.25">
      <c r="A42" s="2" t="s">
        <v>41</v>
      </c>
      <c r="B42" s="26">
        <v>22.424642562866211</v>
      </c>
    </row>
    <row r="43" spans="1:2" x14ac:dyDescent="0.25">
      <c r="A43" s="2" t="s">
        <v>42</v>
      </c>
      <c r="B43" s="26">
        <v>23.364091873168945</v>
      </c>
    </row>
    <row r="44" spans="1:2" x14ac:dyDescent="0.25">
      <c r="A44" s="2" t="s">
        <v>43</v>
      </c>
      <c r="B44" s="26">
        <v>8.682856559753418</v>
      </c>
    </row>
    <row r="45" spans="1:2" x14ac:dyDescent="0.25">
      <c r="A45" s="2" t="s">
        <v>44</v>
      </c>
      <c r="B45" s="26">
        <v>8.6928625106811523</v>
      </c>
    </row>
    <row r="46" spans="1:2" x14ac:dyDescent="0.25">
      <c r="A46" s="2" t="s">
        <v>45</v>
      </c>
      <c r="B46" s="26">
        <v>8.7376585006713867</v>
      </c>
    </row>
    <row r="47" spans="1:2" x14ac:dyDescent="0.25">
      <c r="A47" s="2" t="s">
        <v>46</v>
      </c>
      <c r="B47" s="26">
        <v>13.319247245788574</v>
      </c>
    </row>
    <row r="48" spans="1:2" x14ac:dyDescent="0.25">
      <c r="A48" s="2" t="s">
        <v>47</v>
      </c>
      <c r="B48" s="26">
        <v>13.304418563842773</v>
      </c>
    </row>
    <row r="49" spans="1:2" x14ac:dyDescent="0.25">
      <c r="A49" s="2" t="s">
        <v>48</v>
      </c>
      <c r="B49" s="26">
        <v>13.28230094909668</v>
      </c>
    </row>
    <row r="50" spans="1:2" x14ac:dyDescent="0.25">
      <c r="A50" s="2" t="s">
        <v>49</v>
      </c>
      <c r="B50" s="26">
        <v>11.810647964477539</v>
      </c>
    </row>
    <row r="51" spans="1:2" x14ac:dyDescent="0.25">
      <c r="A51" s="2" t="s">
        <v>50</v>
      </c>
      <c r="B51" s="26">
        <v>12.461822509765625</v>
      </c>
    </row>
    <row r="52" spans="1:2" x14ac:dyDescent="0.25">
      <c r="A52" s="2" t="s">
        <v>51</v>
      </c>
      <c r="B52" s="26">
        <v>11.778546333312988</v>
      </c>
    </row>
    <row r="53" spans="1:2" x14ac:dyDescent="0.25">
      <c r="A53" s="2" t="s">
        <v>52</v>
      </c>
      <c r="B53" s="26">
        <v>11.74968433380127</v>
      </c>
    </row>
    <row r="54" spans="1:2" x14ac:dyDescent="0.25">
      <c r="A54" s="2" t="s">
        <v>53</v>
      </c>
      <c r="B54" s="26">
        <v>12.740891456604004</v>
      </c>
    </row>
    <row r="55" spans="1:2" x14ac:dyDescent="0.25">
      <c r="A55" s="2" t="s">
        <v>54</v>
      </c>
      <c r="B55" s="26">
        <v>13.155966758728027</v>
      </c>
    </row>
    <row r="56" spans="1:2" x14ac:dyDescent="0.25">
      <c r="A56" s="2" t="s">
        <v>55</v>
      </c>
      <c r="B56" s="26">
        <v>4.8088436126708984</v>
      </c>
    </row>
    <row r="57" spans="1:2" x14ac:dyDescent="0.25">
      <c r="A57" s="2" t="s">
        <v>56</v>
      </c>
      <c r="B57" s="26">
        <v>4.8192057609558105</v>
      </c>
    </row>
    <row r="58" spans="1:2" x14ac:dyDescent="0.25">
      <c r="A58" s="2" t="s">
        <v>57</v>
      </c>
      <c r="B58" s="26">
        <v>4.8088655471801758</v>
      </c>
    </row>
    <row r="59" spans="1:2" x14ac:dyDescent="0.25">
      <c r="A59" s="2" t="s">
        <v>58</v>
      </c>
      <c r="B59" s="26">
        <v>8.1884012222290039</v>
      </c>
    </row>
    <row r="60" spans="1:2" x14ac:dyDescent="0.25">
      <c r="A60" s="2" t="s">
        <v>59</v>
      </c>
      <c r="B60" s="26">
        <v>8.2265081405639648</v>
      </c>
    </row>
    <row r="61" spans="1:2" x14ac:dyDescent="0.25">
      <c r="A61" s="2" t="s">
        <v>60</v>
      </c>
      <c r="B61" s="26">
        <v>8.1930875778198242</v>
      </c>
    </row>
    <row r="62" spans="1:2" x14ac:dyDescent="0.25">
      <c r="A62" s="2" t="s">
        <v>61</v>
      </c>
      <c r="B62" s="26">
        <v>16.800436019897461</v>
      </c>
    </row>
    <row r="63" spans="1:2" x14ac:dyDescent="0.25">
      <c r="A63" s="2" t="s">
        <v>62</v>
      </c>
      <c r="B63" s="26">
        <v>18.002811431884766</v>
      </c>
    </row>
    <row r="64" spans="1:2" x14ac:dyDescent="0.25">
      <c r="A64" s="2" t="s">
        <v>63</v>
      </c>
      <c r="B64" s="26">
        <v>16.931289672851563</v>
      </c>
    </row>
    <row r="65" spans="1:2" x14ac:dyDescent="0.25">
      <c r="A65" s="2" t="s">
        <v>64</v>
      </c>
      <c r="B65" s="26">
        <v>17.14674186706543</v>
      </c>
    </row>
    <row r="66" spans="1:2" x14ac:dyDescent="0.25">
      <c r="A66" s="2" t="s">
        <v>65</v>
      </c>
      <c r="B66" s="26">
        <v>17.304239273071289</v>
      </c>
    </row>
    <row r="67" spans="1:2" x14ac:dyDescent="0.25">
      <c r="A67" s="2" t="s">
        <v>66</v>
      </c>
      <c r="B67" s="26">
        <v>18.528072357177734</v>
      </c>
    </row>
    <row r="68" spans="1:2" x14ac:dyDescent="0.25">
      <c r="A68" s="2" t="s">
        <v>67</v>
      </c>
      <c r="B68" s="26">
        <v>9.3231716156005859</v>
      </c>
    </row>
    <row r="69" spans="1:2" x14ac:dyDescent="0.25">
      <c r="A69" s="2" t="s">
        <v>68</v>
      </c>
      <c r="B69" s="26">
        <v>9.3416280746459961</v>
      </c>
    </row>
    <row r="70" spans="1:2" x14ac:dyDescent="0.25">
      <c r="A70" s="2" t="s">
        <v>69</v>
      </c>
      <c r="B70" s="26">
        <v>9.3501853942871094</v>
      </c>
    </row>
    <row r="71" spans="1:2" x14ac:dyDescent="0.25">
      <c r="A71" s="2" t="s">
        <v>70</v>
      </c>
      <c r="B71" s="26">
        <v>12.928472518920898</v>
      </c>
    </row>
    <row r="72" spans="1:2" x14ac:dyDescent="0.25">
      <c r="A72" s="2" t="s">
        <v>71</v>
      </c>
      <c r="B72" s="26">
        <v>12.93062686920166</v>
      </c>
    </row>
    <row r="73" spans="1:2" x14ac:dyDescent="0.25">
      <c r="A73" s="2" t="s">
        <v>72</v>
      </c>
      <c r="B73" s="26">
        <v>12.889806747436523</v>
      </c>
    </row>
    <row r="74" spans="1:2" x14ac:dyDescent="0.25">
      <c r="A74" s="2" t="s">
        <v>73</v>
      </c>
      <c r="B74" s="26">
        <v>20.274126052856445</v>
      </c>
    </row>
    <row r="75" spans="1:2" x14ac:dyDescent="0.25">
      <c r="A75" s="2" t="s">
        <v>74</v>
      </c>
      <c r="B75" s="26">
        <v>21.597787857055664</v>
      </c>
    </row>
    <row r="76" spans="1:2" x14ac:dyDescent="0.25">
      <c r="A76" s="2" t="s">
        <v>75</v>
      </c>
      <c r="B76" s="26">
        <v>19.826360702514648</v>
      </c>
    </row>
    <row r="77" spans="1:2" x14ac:dyDescent="0.25">
      <c r="A77" s="2" t="s">
        <v>76</v>
      </c>
      <c r="B77" s="26">
        <v>20.134525299072266</v>
      </c>
    </row>
    <row r="78" spans="1:2" x14ac:dyDescent="0.25">
      <c r="A78" s="2" t="s">
        <v>77</v>
      </c>
      <c r="B78" s="26">
        <v>20.604850769042969</v>
      </c>
    </row>
    <row r="79" spans="1:2" x14ac:dyDescent="0.25">
      <c r="A79" s="2" t="s">
        <v>78</v>
      </c>
      <c r="B79" s="26">
        <v>21.913139343261719</v>
      </c>
    </row>
    <row r="80" spans="1:2" x14ac:dyDescent="0.25">
      <c r="A80" s="2" t="s">
        <v>79</v>
      </c>
      <c r="B80" s="26">
        <v>11.658293724060059</v>
      </c>
    </row>
    <row r="81" spans="1:2" x14ac:dyDescent="0.25">
      <c r="A81" s="2" t="s">
        <v>80</v>
      </c>
      <c r="B81" s="26">
        <v>11.670389175415039</v>
      </c>
    </row>
    <row r="82" spans="1:2" x14ac:dyDescent="0.25">
      <c r="A82" s="2" t="s">
        <v>81</v>
      </c>
      <c r="B82" s="26">
        <v>11.688047409057617</v>
      </c>
    </row>
    <row r="83" spans="1:2" x14ac:dyDescent="0.25">
      <c r="A83" s="2" t="s">
        <v>82</v>
      </c>
      <c r="B83" s="26">
        <v>15.17860221862793</v>
      </c>
    </row>
    <row r="84" spans="1:2" x14ac:dyDescent="0.25">
      <c r="A84" s="2" t="s">
        <v>83</v>
      </c>
      <c r="B84" s="26">
        <v>15.216731071472168</v>
      </c>
    </row>
    <row r="85" spans="1:2" x14ac:dyDescent="0.25">
      <c r="A85" s="2" t="s">
        <v>84</v>
      </c>
      <c r="B85" s="26">
        <v>15.183853149414063</v>
      </c>
    </row>
    <row r="86" spans="1:2" x14ac:dyDescent="0.25">
      <c r="A86" s="2" t="s">
        <v>85</v>
      </c>
      <c r="B86" s="26">
        <v>21.974094390869141</v>
      </c>
    </row>
    <row r="87" spans="1:2" x14ac:dyDescent="0.25">
      <c r="A87" s="2" t="s">
        <v>86</v>
      </c>
      <c r="B87" s="26">
        <v>23.736722946166992</v>
      </c>
    </row>
    <row r="88" spans="1:2" x14ac:dyDescent="0.25">
      <c r="A88" s="2" t="s">
        <v>87</v>
      </c>
      <c r="B88" s="26">
        <v>21.789270401000977</v>
      </c>
    </row>
    <row r="89" spans="1:2" x14ac:dyDescent="0.25">
      <c r="A89" s="2" t="s">
        <v>88</v>
      </c>
      <c r="B89" s="26">
        <v>22.381856918334961</v>
      </c>
    </row>
    <row r="90" spans="1:2" x14ac:dyDescent="0.25">
      <c r="A90" s="2" t="s">
        <v>89</v>
      </c>
      <c r="B90" s="26">
        <v>22.192968368530273</v>
      </c>
    </row>
    <row r="91" spans="1:2" x14ac:dyDescent="0.25">
      <c r="A91" s="2" t="s">
        <v>90</v>
      </c>
      <c r="B91" s="26">
        <v>24.268726348876953</v>
      </c>
    </row>
    <row r="92" spans="1:2" x14ac:dyDescent="0.25">
      <c r="A92" s="2" t="s">
        <v>91</v>
      </c>
      <c r="B92" s="26">
        <v>11.974267959594727</v>
      </c>
    </row>
    <row r="93" spans="1:2" x14ac:dyDescent="0.25">
      <c r="A93" s="2" t="s">
        <v>92</v>
      </c>
      <c r="B93" s="26">
        <v>11.969029426574707</v>
      </c>
    </row>
    <row r="94" spans="1:2" x14ac:dyDescent="0.25">
      <c r="A94" s="2" t="s">
        <v>93</v>
      </c>
      <c r="B94" s="26">
        <v>11.991084098815918</v>
      </c>
    </row>
    <row r="95" spans="1:2" x14ac:dyDescent="0.25">
      <c r="A95" s="2" t="s">
        <v>94</v>
      </c>
      <c r="B95" s="26">
        <v>15.446229934692383</v>
      </c>
    </row>
    <row r="96" spans="1:2" x14ac:dyDescent="0.25">
      <c r="A96" s="2" t="s">
        <v>95</v>
      </c>
      <c r="B96" s="26">
        <v>15.540319442749023</v>
      </c>
    </row>
    <row r="97" spans="1:2" x14ac:dyDescent="0.25">
      <c r="A97" s="2" t="s">
        <v>96</v>
      </c>
      <c r="B97" s="26">
        <v>15.531310081481934</v>
      </c>
    </row>
  </sheetData>
  <conditionalFormatting sqref="E2:E97">
    <cfRule type="cellIs" dxfId="0" priority="1" stopIfTrue="1" operator="greaterThan">
      <formula>0.4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43" workbookViewId="0">
      <selection activeCell="G20" sqref="G19:G20"/>
    </sheetView>
  </sheetViews>
  <sheetFormatPr defaultRowHeight="15" x14ac:dyDescent="0.25"/>
  <cols>
    <col min="1" max="1" width="6" customWidth="1"/>
    <col min="2" max="3" width="6.140625" bestFit="1" customWidth="1"/>
    <col min="4" max="4" width="24.28515625" bestFit="1" customWidth="1"/>
    <col min="5" max="5" width="15.28515625" bestFit="1" customWidth="1"/>
    <col min="7" max="7" width="31.85546875" bestFit="1" customWidth="1"/>
  </cols>
  <sheetData>
    <row r="1" spans="1:8" ht="15.75" thickBot="1" x14ac:dyDescent="0.3">
      <c r="A1" s="3" t="s">
        <v>97</v>
      </c>
      <c r="B1" s="3" t="s">
        <v>98</v>
      </c>
      <c r="C1" s="3" t="s">
        <v>99</v>
      </c>
      <c r="D1" s="3" t="s">
        <v>100</v>
      </c>
      <c r="E1" s="3" t="s">
        <v>213</v>
      </c>
      <c r="F1" s="3" t="s">
        <v>101</v>
      </c>
      <c r="G1" s="3" t="s">
        <v>168</v>
      </c>
    </row>
    <row r="2" spans="1:8" ht="15.75" thickBot="1" x14ac:dyDescent="0.3">
      <c r="A2" s="4" t="s">
        <v>1</v>
      </c>
      <c r="B2" s="4" t="s">
        <v>2</v>
      </c>
      <c r="C2" s="4" t="s">
        <v>3</v>
      </c>
      <c r="D2" s="5" t="s">
        <v>102</v>
      </c>
      <c r="E2" s="4"/>
      <c r="F2" s="34">
        <f>LOG(G2)</f>
        <v>1.3010299956639813</v>
      </c>
      <c r="G2" s="7">
        <v>20</v>
      </c>
    </row>
    <row r="3" spans="1:8" ht="15.75" thickBot="1" x14ac:dyDescent="0.3">
      <c r="A3" s="4" t="s">
        <v>4</v>
      </c>
      <c r="B3" s="4" t="s">
        <v>5</v>
      </c>
      <c r="C3" s="4" t="s">
        <v>6</v>
      </c>
      <c r="D3" s="5" t="s">
        <v>103</v>
      </c>
      <c r="E3" s="4"/>
      <c r="F3" s="34">
        <f>LOG(G3)</f>
        <v>0.3010299956639812</v>
      </c>
      <c r="G3" s="8">
        <v>2</v>
      </c>
    </row>
    <row r="4" spans="1:8" ht="15.75" thickBot="1" x14ac:dyDescent="0.3">
      <c r="A4" s="4" t="s">
        <v>7</v>
      </c>
      <c r="B4" s="4" t="s">
        <v>8</v>
      </c>
      <c r="C4" s="4" t="s">
        <v>9</v>
      </c>
      <c r="D4" s="5" t="s">
        <v>104</v>
      </c>
      <c r="E4" s="4"/>
      <c r="F4" s="34">
        <f>LOG(G4)</f>
        <v>-0.69897000433601875</v>
      </c>
      <c r="G4" s="8">
        <v>0.2</v>
      </c>
    </row>
    <row r="5" spans="1:8" ht="15.75" thickBot="1" x14ac:dyDescent="0.3">
      <c r="A5" s="4" t="s">
        <v>10</v>
      </c>
      <c r="B5" s="4" t="s">
        <v>11</v>
      </c>
      <c r="C5" s="4" t="s">
        <v>12</v>
      </c>
      <c r="D5" s="5" t="s">
        <v>105</v>
      </c>
      <c r="E5" s="4"/>
      <c r="F5" s="34">
        <f>LOG(G5)</f>
        <v>-1.6989700043360187</v>
      </c>
      <c r="G5" s="8">
        <v>0.02</v>
      </c>
    </row>
    <row r="6" spans="1:8" ht="15.75" thickBot="1" x14ac:dyDescent="0.3">
      <c r="A6" s="4" t="s">
        <v>13</v>
      </c>
      <c r="B6" s="4" t="s">
        <v>14</v>
      </c>
      <c r="C6" s="4" t="s">
        <v>15</v>
      </c>
      <c r="D6" s="5" t="s">
        <v>106</v>
      </c>
      <c r="E6" s="4"/>
      <c r="F6" s="34">
        <f>LOG(G6)</f>
        <v>-2.6989700043360187</v>
      </c>
      <c r="G6" s="9">
        <v>2E-3</v>
      </c>
    </row>
    <row r="7" spans="1:8" x14ac:dyDescent="0.25">
      <c r="A7" s="4" t="s">
        <v>31</v>
      </c>
      <c r="B7" s="4" t="s">
        <v>32</v>
      </c>
      <c r="C7" s="4" t="s">
        <v>33</v>
      </c>
      <c r="D7" s="59" t="s">
        <v>107</v>
      </c>
      <c r="E7" s="60">
        <v>2000</v>
      </c>
      <c r="F7" s="36"/>
      <c r="G7" s="36"/>
      <c r="H7" s="12"/>
    </row>
    <row r="8" spans="1:8" ht="15.75" thickBot="1" x14ac:dyDescent="0.3">
      <c r="A8" s="4" t="s">
        <v>34</v>
      </c>
      <c r="B8" s="4" t="s">
        <v>35</v>
      </c>
      <c r="C8" s="4" t="s">
        <v>36</v>
      </c>
      <c r="D8" s="59" t="s">
        <v>108</v>
      </c>
      <c r="E8" s="61">
        <v>20000</v>
      </c>
      <c r="F8" s="36"/>
      <c r="G8" s="36"/>
      <c r="H8" s="12"/>
    </row>
    <row r="9" spans="1:8" x14ac:dyDescent="0.25">
      <c r="A9" s="4" t="s">
        <v>43</v>
      </c>
      <c r="B9" s="4" t="s">
        <v>44</v>
      </c>
      <c r="C9" s="4" t="s">
        <v>45</v>
      </c>
      <c r="D9" s="59" t="s">
        <v>109</v>
      </c>
      <c r="E9" s="60">
        <v>2000</v>
      </c>
      <c r="F9" s="36"/>
      <c r="G9" s="36"/>
      <c r="H9" s="12"/>
    </row>
    <row r="10" spans="1:8" ht="15.75" thickBot="1" x14ac:dyDescent="0.3">
      <c r="A10" s="4" t="s">
        <v>46</v>
      </c>
      <c r="B10" s="4" t="s">
        <v>47</v>
      </c>
      <c r="C10" s="4" t="s">
        <v>48</v>
      </c>
      <c r="D10" s="59" t="s">
        <v>110</v>
      </c>
      <c r="E10" s="61">
        <v>20000</v>
      </c>
      <c r="F10" s="36"/>
      <c r="G10" s="36"/>
    </row>
    <row r="11" spans="1:8" x14ac:dyDescent="0.25">
      <c r="A11" s="4" t="s">
        <v>55</v>
      </c>
      <c r="B11" s="4" t="s">
        <v>56</v>
      </c>
      <c r="C11" s="4" t="s">
        <v>57</v>
      </c>
      <c r="D11" s="59" t="s">
        <v>111</v>
      </c>
      <c r="E11" s="60">
        <v>2000</v>
      </c>
      <c r="F11" s="36"/>
      <c r="G11" s="36"/>
    </row>
    <row r="12" spans="1:8" ht="15.75" thickBot="1" x14ac:dyDescent="0.3">
      <c r="A12" s="4" t="s">
        <v>58</v>
      </c>
      <c r="B12" s="4" t="s">
        <v>59</v>
      </c>
      <c r="C12" s="4" t="s">
        <v>60</v>
      </c>
      <c r="D12" s="59" t="s">
        <v>112</v>
      </c>
      <c r="E12" s="61">
        <v>20000</v>
      </c>
      <c r="F12" s="36"/>
      <c r="G12" s="36"/>
    </row>
    <row r="13" spans="1:8" x14ac:dyDescent="0.25">
      <c r="A13" s="4" t="s">
        <v>67</v>
      </c>
      <c r="B13" s="4" t="s">
        <v>68</v>
      </c>
      <c r="C13" s="4" t="s">
        <v>69</v>
      </c>
      <c r="D13" s="59" t="s">
        <v>113</v>
      </c>
      <c r="E13" s="60">
        <v>2000</v>
      </c>
      <c r="F13" s="36"/>
      <c r="G13" s="36"/>
    </row>
    <row r="14" spans="1:8" ht="15.75" thickBot="1" x14ac:dyDescent="0.3">
      <c r="A14" s="4" t="s">
        <v>70</v>
      </c>
      <c r="B14" s="4" t="s">
        <v>71</v>
      </c>
      <c r="C14" s="4" t="s">
        <v>72</v>
      </c>
      <c r="D14" s="59" t="s">
        <v>114</v>
      </c>
      <c r="E14" s="61">
        <v>20000</v>
      </c>
      <c r="F14" s="36"/>
      <c r="G14" s="36"/>
    </row>
    <row r="15" spans="1:8" x14ac:dyDescent="0.25">
      <c r="A15" s="4" t="s">
        <v>79</v>
      </c>
      <c r="B15" s="4" t="s">
        <v>80</v>
      </c>
      <c r="C15" s="4" t="s">
        <v>81</v>
      </c>
      <c r="D15" s="59" t="s">
        <v>115</v>
      </c>
      <c r="E15" s="60">
        <v>2000</v>
      </c>
      <c r="F15" s="36"/>
      <c r="G15" s="36"/>
    </row>
    <row r="16" spans="1:8" ht="15.75" thickBot="1" x14ac:dyDescent="0.3">
      <c r="A16" s="4" t="s">
        <v>82</v>
      </c>
      <c r="B16" s="4" t="s">
        <v>83</v>
      </c>
      <c r="C16" s="4" t="s">
        <v>84</v>
      </c>
      <c r="D16" s="59" t="s">
        <v>116</v>
      </c>
      <c r="E16" s="61">
        <v>20000</v>
      </c>
      <c r="F16" s="36"/>
      <c r="G16" s="36"/>
    </row>
    <row r="17" spans="1:7" x14ac:dyDescent="0.25">
      <c r="A17" s="4" t="s">
        <v>91</v>
      </c>
      <c r="B17" s="4" t="s">
        <v>92</v>
      </c>
      <c r="C17" s="4" t="s">
        <v>93</v>
      </c>
      <c r="D17" s="59" t="s">
        <v>117</v>
      </c>
      <c r="E17" s="60">
        <v>2000</v>
      </c>
      <c r="F17" s="36"/>
      <c r="G17" s="36"/>
    </row>
    <row r="18" spans="1:7" ht="15.75" thickBot="1" x14ac:dyDescent="0.3">
      <c r="A18" s="4" t="s">
        <v>94</v>
      </c>
      <c r="B18" s="4" t="s">
        <v>95</v>
      </c>
      <c r="C18" s="4" t="s">
        <v>96</v>
      </c>
      <c r="D18" s="59" t="s">
        <v>118</v>
      </c>
      <c r="E18" s="61">
        <v>20000</v>
      </c>
      <c r="F18" s="36"/>
      <c r="G18" s="36"/>
    </row>
    <row r="19" spans="1:7" ht="15.75" thickBot="1" x14ac:dyDescent="0.3">
      <c r="A19" s="4" t="s">
        <v>25</v>
      </c>
      <c r="B19" s="4"/>
      <c r="C19" s="4"/>
      <c r="D19" s="18" t="s">
        <v>119</v>
      </c>
      <c r="E19" s="35">
        <v>2000</v>
      </c>
      <c r="F19" s="36"/>
      <c r="G19" s="36"/>
    </row>
    <row r="20" spans="1:7" ht="15.75" thickBot="1" x14ac:dyDescent="0.3">
      <c r="A20" s="4" t="s">
        <v>26</v>
      </c>
      <c r="B20" s="4"/>
      <c r="C20" s="4"/>
      <c r="D20" s="18" t="s">
        <v>120</v>
      </c>
      <c r="E20" s="35">
        <v>2000</v>
      </c>
      <c r="F20" s="36"/>
      <c r="G20" s="36"/>
    </row>
    <row r="21" spans="1:7" ht="15.75" thickBot="1" x14ac:dyDescent="0.3">
      <c r="A21" s="4" t="s">
        <v>27</v>
      </c>
      <c r="B21" s="4"/>
      <c r="C21" s="4"/>
      <c r="D21" s="18" t="s">
        <v>121</v>
      </c>
      <c r="E21" s="35">
        <v>2000</v>
      </c>
      <c r="F21" s="36"/>
      <c r="G21" s="36"/>
    </row>
    <row r="22" spans="1:7" ht="15.75" thickBot="1" x14ac:dyDescent="0.3">
      <c r="A22" s="4" t="s">
        <v>28</v>
      </c>
      <c r="B22" s="4"/>
      <c r="C22" s="4"/>
      <c r="D22" s="18" t="s">
        <v>122</v>
      </c>
      <c r="E22" s="35">
        <v>2000</v>
      </c>
      <c r="F22" s="36"/>
      <c r="G22" s="36"/>
    </row>
    <row r="23" spans="1:7" ht="15.75" thickBot="1" x14ac:dyDescent="0.3">
      <c r="A23" s="4" t="s">
        <v>37</v>
      </c>
      <c r="B23" s="4"/>
      <c r="C23" s="4"/>
      <c r="D23" s="18" t="s">
        <v>123</v>
      </c>
      <c r="E23" s="35">
        <v>2000</v>
      </c>
      <c r="F23" s="36"/>
      <c r="G23" s="36"/>
    </row>
    <row r="24" spans="1:7" ht="15.75" thickBot="1" x14ac:dyDescent="0.3">
      <c r="A24" s="4" t="s">
        <v>38</v>
      </c>
      <c r="B24" s="4"/>
      <c r="C24" s="4"/>
      <c r="D24" s="18" t="s">
        <v>124</v>
      </c>
      <c r="E24" s="35">
        <v>2000</v>
      </c>
      <c r="F24" s="36"/>
      <c r="G24" s="36"/>
    </row>
    <row r="25" spans="1:7" ht="15.75" thickBot="1" x14ac:dyDescent="0.3">
      <c r="A25" s="4" t="s">
        <v>39</v>
      </c>
      <c r="B25" s="4"/>
      <c r="C25" s="4"/>
      <c r="D25" s="18" t="s">
        <v>125</v>
      </c>
      <c r="E25" s="35">
        <v>2000</v>
      </c>
      <c r="F25" s="36"/>
      <c r="G25" s="36"/>
    </row>
    <row r="26" spans="1:7" ht="15.75" thickBot="1" x14ac:dyDescent="0.3">
      <c r="A26" s="4" t="s">
        <v>40</v>
      </c>
      <c r="B26" s="4"/>
      <c r="C26" s="4"/>
      <c r="D26" s="18" t="s">
        <v>126</v>
      </c>
      <c r="E26" s="35">
        <v>2000</v>
      </c>
      <c r="F26" s="36"/>
      <c r="G26" s="36"/>
    </row>
    <row r="27" spans="1:7" ht="15.75" thickBot="1" x14ac:dyDescent="0.3">
      <c r="A27" s="4" t="s">
        <v>49</v>
      </c>
      <c r="B27" s="4"/>
      <c r="C27" s="4"/>
      <c r="D27" s="18" t="s">
        <v>127</v>
      </c>
      <c r="E27" s="35">
        <v>2000</v>
      </c>
      <c r="F27" s="36"/>
      <c r="G27" s="36"/>
    </row>
    <row r="28" spans="1:7" ht="15.75" thickBot="1" x14ac:dyDescent="0.3">
      <c r="A28" s="4" t="s">
        <v>50</v>
      </c>
      <c r="B28" s="4"/>
      <c r="C28" s="4"/>
      <c r="D28" s="18" t="s">
        <v>128</v>
      </c>
      <c r="E28" s="35">
        <v>2000</v>
      </c>
      <c r="F28" s="36"/>
      <c r="G28" s="36"/>
    </row>
    <row r="29" spans="1:7" ht="15.75" thickBot="1" x14ac:dyDescent="0.3">
      <c r="A29" s="4" t="s">
        <v>51</v>
      </c>
      <c r="B29" s="4"/>
      <c r="C29" s="4"/>
      <c r="D29" s="18" t="s">
        <v>129</v>
      </c>
      <c r="E29" s="35">
        <v>2000</v>
      </c>
      <c r="F29" s="36"/>
      <c r="G29" s="36"/>
    </row>
    <row r="30" spans="1:7" ht="15.75" thickBot="1" x14ac:dyDescent="0.3">
      <c r="A30" s="4" t="s">
        <v>52</v>
      </c>
      <c r="B30" s="4"/>
      <c r="C30" s="4"/>
      <c r="D30" s="18" t="s">
        <v>130</v>
      </c>
      <c r="E30" s="35">
        <v>2000</v>
      </c>
      <c r="F30" s="36"/>
      <c r="G30" s="36"/>
    </row>
    <row r="31" spans="1:7" ht="15.75" thickBot="1" x14ac:dyDescent="0.3">
      <c r="A31" s="4" t="s">
        <v>61</v>
      </c>
      <c r="B31" s="4"/>
      <c r="C31" s="4"/>
      <c r="D31" s="18" t="s">
        <v>131</v>
      </c>
      <c r="E31" s="35">
        <v>2000</v>
      </c>
      <c r="F31" s="36"/>
      <c r="G31" s="36"/>
    </row>
    <row r="32" spans="1:7" ht="15.75" thickBot="1" x14ac:dyDescent="0.3">
      <c r="A32" s="4" t="s">
        <v>62</v>
      </c>
      <c r="B32" s="4"/>
      <c r="C32" s="4"/>
      <c r="D32" s="18" t="s">
        <v>132</v>
      </c>
      <c r="E32" s="35">
        <v>2000</v>
      </c>
      <c r="F32" s="36"/>
      <c r="G32" s="36"/>
    </row>
    <row r="33" spans="1:7" ht="15.75" thickBot="1" x14ac:dyDescent="0.3">
      <c r="A33" s="4" t="s">
        <v>63</v>
      </c>
      <c r="B33" s="4"/>
      <c r="C33" s="4"/>
      <c r="D33" s="18" t="s">
        <v>133</v>
      </c>
      <c r="E33" s="35">
        <v>2000</v>
      </c>
      <c r="F33" s="36"/>
      <c r="G33" s="36"/>
    </row>
    <row r="34" spans="1:7" ht="15.75" thickBot="1" x14ac:dyDescent="0.3">
      <c r="A34" s="4" t="s">
        <v>64</v>
      </c>
      <c r="B34" s="4"/>
      <c r="C34" s="4"/>
      <c r="D34" s="18" t="s">
        <v>134</v>
      </c>
      <c r="E34" s="35">
        <v>2000</v>
      </c>
      <c r="F34" s="36"/>
      <c r="G34" s="36"/>
    </row>
    <row r="35" spans="1:7" ht="15.75" thickBot="1" x14ac:dyDescent="0.3">
      <c r="A35" s="4" t="s">
        <v>73</v>
      </c>
      <c r="B35" s="4"/>
      <c r="C35" s="4"/>
      <c r="D35" s="18" t="s">
        <v>135</v>
      </c>
      <c r="E35" s="35">
        <v>2000</v>
      </c>
      <c r="F35" s="36"/>
      <c r="G35" s="36"/>
    </row>
    <row r="36" spans="1:7" ht="15.75" thickBot="1" x14ac:dyDescent="0.3">
      <c r="A36" s="4" t="s">
        <v>74</v>
      </c>
      <c r="B36" s="4"/>
      <c r="C36" s="4"/>
      <c r="D36" s="18" t="s">
        <v>136</v>
      </c>
      <c r="E36" s="35">
        <v>2000</v>
      </c>
      <c r="F36" s="36"/>
      <c r="G36" s="36"/>
    </row>
    <row r="37" spans="1:7" ht="15.75" thickBot="1" x14ac:dyDescent="0.3">
      <c r="A37" s="4" t="s">
        <v>75</v>
      </c>
      <c r="B37" s="4"/>
      <c r="C37" s="4"/>
      <c r="D37" s="18" t="s">
        <v>137</v>
      </c>
      <c r="E37" s="35">
        <v>2000</v>
      </c>
      <c r="F37" s="36"/>
      <c r="G37" s="36"/>
    </row>
    <row r="38" spans="1:7" ht="15.75" thickBot="1" x14ac:dyDescent="0.3">
      <c r="A38" s="4" t="s">
        <v>76</v>
      </c>
      <c r="B38" s="4"/>
      <c r="C38" s="4"/>
      <c r="D38" s="18" t="s">
        <v>138</v>
      </c>
      <c r="E38" s="35">
        <v>2000</v>
      </c>
      <c r="F38" s="36"/>
      <c r="G38" s="36"/>
    </row>
    <row r="39" spans="1:7" ht="15.75" thickBot="1" x14ac:dyDescent="0.3">
      <c r="A39" s="4" t="s">
        <v>85</v>
      </c>
      <c r="B39" s="4"/>
      <c r="C39" s="4"/>
      <c r="D39" s="18" t="s">
        <v>139</v>
      </c>
      <c r="E39" s="35">
        <v>2000</v>
      </c>
      <c r="F39" s="36"/>
      <c r="G39" s="36"/>
    </row>
    <row r="40" spans="1:7" ht="15.75" thickBot="1" x14ac:dyDescent="0.3">
      <c r="A40" s="4" t="s">
        <v>86</v>
      </c>
      <c r="B40" s="4"/>
      <c r="C40" s="4"/>
      <c r="D40" s="18" t="s">
        <v>140</v>
      </c>
      <c r="E40" s="35">
        <v>2000</v>
      </c>
      <c r="F40" s="36"/>
      <c r="G40" s="36"/>
    </row>
    <row r="41" spans="1:7" ht="15.75" thickBot="1" x14ac:dyDescent="0.3">
      <c r="A41" s="4" t="s">
        <v>87</v>
      </c>
      <c r="B41" s="4"/>
      <c r="C41" s="4"/>
      <c r="D41" s="18" t="s">
        <v>141</v>
      </c>
      <c r="E41" s="35">
        <v>2000</v>
      </c>
      <c r="F41" s="36"/>
      <c r="G41" s="36"/>
    </row>
    <row r="42" spans="1:7" x14ac:dyDescent="0.25">
      <c r="A42" s="4" t="s">
        <v>88</v>
      </c>
      <c r="B42" s="4"/>
      <c r="C42" s="4"/>
      <c r="D42" s="18" t="s">
        <v>142</v>
      </c>
      <c r="E42" s="35">
        <v>2000</v>
      </c>
      <c r="F42" s="36"/>
      <c r="G42" s="36"/>
    </row>
    <row r="43" spans="1:7" x14ac:dyDescent="0.25">
      <c r="A43" s="4" t="s">
        <v>16</v>
      </c>
      <c r="B43" s="4" t="s">
        <v>17</v>
      </c>
      <c r="C43" s="4" t="s">
        <v>18</v>
      </c>
      <c r="D43" s="5" t="s">
        <v>162</v>
      </c>
      <c r="E43" s="4"/>
      <c r="F43" s="36"/>
      <c r="G43" s="36"/>
    </row>
    <row r="44" spans="1:7" x14ac:dyDescent="0.25">
      <c r="A44" s="4" t="s">
        <v>19</v>
      </c>
      <c r="B44" s="4" t="s">
        <v>20</v>
      </c>
      <c r="C44" s="4" t="s">
        <v>21</v>
      </c>
      <c r="D44" s="5" t="s">
        <v>162</v>
      </c>
      <c r="E44" s="4"/>
      <c r="F44" s="36"/>
      <c r="G44" s="36"/>
    </row>
    <row r="45" spans="1:7" x14ac:dyDescent="0.25">
      <c r="A45" s="4" t="s">
        <v>22</v>
      </c>
      <c r="B45" s="4" t="s">
        <v>23</v>
      </c>
      <c r="C45" s="4" t="s">
        <v>24</v>
      </c>
      <c r="D45" s="5" t="s">
        <v>162</v>
      </c>
      <c r="E45" s="4"/>
      <c r="F45" s="36"/>
      <c r="G45"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zoomScaleNormal="100" workbookViewId="0">
      <selection activeCell="G1" sqref="G1"/>
    </sheetView>
  </sheetViews>
  <sheetFormatPr defaultRowHeight="18.75" x14ac:dyDescent="0.3"/>
  <cols>
    <col min="1" max="1" width="20.140625" customWidth="1"/>
    <col min="2" max="5" width="6.140625" bestFit="1" customWidth="1"/>
    <col min="6" max="6" width="18.5703125" customWidth="1"/>
    <col min="7" max="7" width="19" customWidth="1"/>
    <col min="9" max="9" width="20.28515625" style="31" customWidth="1"/>
    <col min="10" max="10" width="29.85546875" style="31" customWidth="1"/>
    <col min="11" max="11" width="21.140625" style="31" customWidth="1"/>
    <col min="12" max="12" width="9.140625" style="31"/>
  </cols>
  <sheetData>
    <row r="1" spans="1:11" ht="25.5" customHeight="1" thickBot="1" x14ac:dyDescent="0.35">
      <c r="A1" s="3" t="s">
        <v>151</v>
      </c>
      <c r="B1" s="3" t="s">
        <v>97</v>
      </c>
      <c r="C1" s="3" t="s">
        <v>98</v>
      </c>
      <c r="D1" s="3" t="s">
        <v>99</v>
      </c>
      <c r="E1" s="3" t="s">
        <v>158</v>
      </c>
      <c r="F1" s="3" t="s">
        <v>217</v>
      </c>
      <c r="G1" s="3" t="s">
        <v>174</v>
      </c>
      <c r="I1" s="70" t="s">
        <v>175</v>
      </c>
      <c r="J1" s="71"/>
      <c r="K1" s="72"/>
    </row>
    <row r="2" spans="1:11" ht="15" customHeight="1" x14ac:dyDescent="0.3">
      <c r="A2" s="37" t="s">
        <v>152</v>
      </c>
      <c r="B2" s="37" t="s">
        <v>25</v>
      </c>
      <c r="C2" s="37" t="s">
        <v>26</v>
      </c>
      <c r="D2" s="37" t="s">
        <v>27</v>
      </c>
      <c r="E2" s="37" t="s">
        <v>28</v>
      </c>
      <c r="F2" s="38">
        <v>6943</v>
      </c>
      <c r="G2" s="38">
        <v>280</v>
      </c>
      <c r="I2" s="39" t="s">
        <v>176</v>
      </c>
      <c r="J2" s="40" t="s">
        <v>177</v>
      </c>
      <c r="K2" s="41" t="s">
        <v>214</v>
      </c>
    </row>
    <row r="3" spans="1:11" ht="15.75" customHeight="1" x14ac:dyDescent="0.3">
      <c r="A3" s="37" t="s">
        <v>153</v>
      </c>
      <c r="B3" s="37" t="s">
        <v>37</v>
      </c>
      <c r="C3" s="37" t="s">
        <v>38</v>
      </c>
      <c r="D3" s="37" t="s">
        <v>39</v>
      </c>
      <c r="E3" s="37" t="s">
        <v>40</v>
      </c>
      <c r="F3" s="38">
        <v>6943</v>
      </c>
      <c r="G3" s="38">
        <v>280</v>
      </c>
      <c r="I3" s="42" t="s">
        <v>178</v>
      </c>
      <c r="J3" s="43" t="s">
        <v>179</v>
      </c>
      <c r="K3" s="44">
        <v>2915</v>
      </c>
    </row>
    <row r="4" spans="1:11" ht="15" customHeight="1" x14ac:dyDescent="0.3">
      <c r="A4" s="37" t="s">
        <v>154</v>
      </c>
      <c r="B4" s="37" t="s">
        <v>49</v>
      </c>
      <c r="C4" s="37" t="s">
        <v>50</v>
      </c>
      <c r="D4" s="37" t="s">
        <v>51</v>
      </c>
      <c r="E4" s="37" t="s">
        <v>52</v>
      </c>
      <c r="F4" s="38">
        <v>6943</v>
      </c>
      <c r="G4" s="38">
        <v>280</v>
      </c>
      <c r="I4" s="45" t="s">
        <v>180</v>
      </c>
      <c r="J4" s="46" t="s">
        <v>181</v>
      </c>
      <c r="K4" s="47">
        <v>1954</v>
      </c>
    </row>
    <row r="5" spans="1:11" ht="15" customHeight="1" x14ac:dyDescent="0.3">
      <c r="A5" s="37" t="s">
        <v>155</v>
      </c>
      <c r="B5" s="37" t="s">
        <v>61</v>
      </c>
      <c r="C5" s="37" t="s">
        <v>62</v>
      </c>
      <c r="D5" s="37" t="s">
        <v>63</v>
      </c>
      <c r="E5" s="37" t="s">
        <v>64</v>
      </c>
      <c r="F5" s="38">
        <v>6943</v>
      </c>
      <c r="G5" s="38">
        <v>280</v>
      </c>
      <c r="I5" s="42" t="s">
        <v>182</v>
      </c>
      <c r="J5" s="43" t="s">
        <v>183</v>
      </c>
      <c r="K5" s="44">
        <v>2536</v>
      </c>
    </row>
    <row r="6" spans="1:11" ht="15" customHeight="1" x14ac:dyDescent="0.3">
      <c r="A6" s="37" t="s">
        <v>156</v>
      </c>
      <c r="B6" s="37" t="s">
        <v>73</v>
      </c>
      <c r="C6" s="37" t="s">
        <v>74</v>
      </c>
      <c r="D6" s="37" t="s">
        <v>75</v>
      </c>
      <c r="E6" s="37" t="s">
        <v>76</v>
      </c>
      <c r="F6" s="38">
        <v>6943</v>
      </c>
      <c r="G6" s="38">
        <v>280</v>
      </c>
      <c r="I6" s="45" t="s">
        <v>184</v>
      </c>
      <c r="J6" s="46" t="s">
        <v>185</v>
      </c>
      <c r="K6" s="47">
        <v>2052</v>
      </c>
    </row>
    <row r="7" spans="1:11" ht="15" customHeight="1" x14ac:dyDescent="0.3">
      <c r="A7" s="37" t="s">
        <v>157</v>
      </c>
      <c r="B7" s="37" t="s">
        <v>85</v>
      </c>
      <c r="C7" s="37" t="s">
        <v>86</v>
      </c>
      <c r="D7" s="37" t="s">
        <v>87</v>
      </c>
      <c r="E7" s="37" t="s">
        <v>88</v>
      </c>
      <c r="F7" s="38">
        <v>6943</v>
      </c>
      <c r="G7" s="38">
        <v>280</v>
      </c>
      <c r="I7" s="42" t="s">
        <v>186</v>
      </c>
      <c r="J7" s="43" t="s">
        <v>187</v>
      </c>
      <c r="K7" s="44">
        <v>3586</v>
      </c>
    </row>
    <row r="8" spans="1:11" ht="17.25" customHeight="1" x14ac:dyDescent="0.3">
      <c r="I8" s="45" t="s">
        <v>188</v>
      </c>
      <c r="J8" s="46" t="s">
        <v>189</v>
      </c>
      <c r="K8" s="47">
        <v>2021</v>
      </c>
    </row>
    <row r="9" spans="1:11" ht="21" customHeight="1" x14ac:dyDescent="0.3">
      <c r="I9" s="42" t="s">
        <v>190</v>
      </c>
      <c r="J9" s="43" t="s">
        <v>191</v>
      </c>
      <c r="K9" s="44">
        <v>1837</v>
      </c>
    </row>
    <row r="10" spans="1:11" x14ac:dyDescent="0.3">
      <c r="I10" s="45" t="s">
        <v>192</v>
      </c>
      <c r="J10" s="46" t="s">
        <v>193</v>
      </c>
      <c r="K10" s="47">
        <v>2377</v>
      </c>
    </row>
    <row r="11" spans="1:11" x14ac:dyDescent="0.3">
      <c r="I11" s="42" t="s">
        <v>194</v>
      </c>
      <c r="J11" s="43" t="s">
        <v>195</v>
      </c>
      <c r="K11" s="44">
        <v>2657</v>
      </c>
    </row>
    <row r="12" spans="1:11" x14ac:dyDescent="0.3">
      <c r="I12" s="45" t="s">
        <v>196</v>
      </c>
      <c r="J12" s="46" t="s">
        <v>197</v>
      </c>
      <c r="K12" s="47">
        <v>6943</v>
      </c>
    </row>
    <row r="13" spans="1:11" x14ac:dyDescent="0.3">
      <c r="I13" s="42" t="s">
        <v>198</v>
      </c>
      <c r="J13" s="43" t="s">
        <v>199</v>
      </c>
      <c r="K13" s="44">
        <v>6582</v>
      </c>
    </row>
    <row r="14" spans="1:11" x14ac:dyDescent="0.3">
      <c r="I14" s="45" t="s">
        <v>200</v>
      </c>
      <c r="J14" s="46" t="s">
        <v>201</v>
      </c>
      <c r="K14" s="47">
        <v>7951</v>
      </c>
    </row>
    <row r="15" spans="1:11" x14ac:dyDescent="0.3">
      <c r="I15" s="42" t="s">
        <v>202</v>
      </c>
      <c r="J15" s="43" t="s">
        <v>203</v>
      </c>
      <c r="K15" s="44">
        <v>602</v>
      </c>
    </row>
    <row r="16" spans="1:11" x14ac:dyDescent="0.3">
      <c r="I16" s="45" t="s">
        <v>204</v>
      </c>
      <c r="J16" s="46" t="s">
        <v>205</v>
      </c>
      <c r="K16" s="47">
        <v>250</v>
      </c>
    </row>
    <row r="17" spans="9:11" ht="19.5" thickBot="1" x14ac:dyDescent="0.35">
      <c r="I17" s="48" t="s">
        <v>206</v>
      </c>
      <c r="J17" s="49" t="s">
        <v>207</v>
      </c>
      <c r="K17" s="50">
        <v>118</v>
      </c>
    </row>
    <row r="25" spans="9:11" ht="15" customHeight="1" x14ac:dyDescent="0.3"/>
    <row r="26" spans="9:11" ht="15" customHeight="1" x14ac:dyDescent="0.3"/>
    <row r="27" spans="9:11" ht="15" customHeight="1" x14ac:dyDescent="0.3"/>
    <row r="28" spans="9:11" ht="15" customHeight="1" x14ac:dyDescent="0.3"/>
    <row r="29" spans="9:11" ht="15" customHeight="1" x14ac:dyDescent="0.3"/>
    <row r="30" spans="9:11" ht="15" customHeight="1" x14ac:dyDescent="0.3"/>
    <row r="31" spans="9:11" ht="15" customHeight="1" x14ac:dyDescent="0.3"/>
    <row r="32" spans="9:11"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sheetData>
  <mergeCells count="1">
    <mergeCell ref="I1:K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1"/>
  <sheetViews>
    <sheetView zoomScale="89" zoomScaleNormal="89" workbookViewId="0">
      <selection activeCell="V6" sqref="V6"/>
    </sheetView>
  </sheetViews>
  <sheetFormatPr defaultRowHeight="15" x14ac:dyDescent="0.25"/>
  <cols>
    <col min="1" max="1" width="15.7109375" bestFit="1" customWidth="1"/>
    <col min="2" max="2" width="10.5703125" customWidth="1"/>
    <col min="5" max="5" width="13.28515625" customWidth="1"/>
    <col min="7" max="7" width="9.7109375" customWidth="1"/>
    <col min="13" max="13" width="25" customWidth="1"/>
    <col min="14" max="14" width="14.5703125" customWidth="1"/>
    <col min="18" max="18" width="10" customWidth="1"/>
  </cols>
  <sheetData>
    <row r="1" spans="2:19" x14ac:dyDescent="0.25">
      <c r="B1" s="73" t="s">
        <v>165</v>
      </c>
      <c r="C1" s="73"/>
      <c r="D1" s="73"/>
      <c r="E1" s="73"/>
      <c r="F1" s="73"/>
      <c r="G1" s="73"/>
      <c r="H1" s="15"/>
      <c r="J1" s="3" t="s">
        <v>97</v>
      </c>
      <c r="K1" s="3" t="s">
        <v>98</v>
      </c>
      <c r="L1" s="3" t="s">
        <v>99</v>
      </c>
      <c r="M1" s="3" t="s">
        <v>100</v>
      </c>
      <c r="N1" s="3" t="s">
        <v>172</v>
      </c>
      <c r="O1" s="3" t="s">
        <v>143</v>
      </c>
      <c r="P1" s="3" t="s">
        <v>144</v>
      </c>
      <c r="Q1" s="3" t="s">
        <v>145</v>
      </c>
      <c r="R1" s="3" t="s">
        <v>223</v>
      </c>
      <c r="S1" s="3" t="s">
        <v>170</v>
      </c>
    </row>
    <row r="2" spans="2:19" x14ac:dyDescent="0.25">
      <c r="J2" s="51" t="str">
        <f>Calculation!D2</f>
        <v>A01</v>
      </c>
      <c r="K2" s="51" t="str">
        <f>Calculation!E2</f>
        <v>A02</v>
      </c>
      <c r="L2" s="51" t="str">
        <f>Calculation!F2</f>
        <v>A03</v>
      </c>
      <c r="M2" s="51" t="str">
        <f>Calculation!G2</f>
        <v>std1</v>
      </c>
      <c r="N2" s="51"/>
      <c r="O2" s="51">
        <f>Calculation!I2</f>
        <v>9.7189855575561523</v>
      </c>
      <c r="P2" s="51">
        <f>Calculation!J2</f>
        <v>9.7990999221801758</v>
      </c>
      <c r="Q2" s="51">
        <f>Calculation!K2</f>
        <v>9.7376174926757812</v>
      </c>
      <c r="R2" s="51">
        <f>Calculation!L2</f>
        <v>9.7519009908040371</v>
      </c>
      <c r="S2" s="51">
        <f>Calculation!M2</f>
        <v>4.1923640035934941E-2</v>
      </c>
    </row>
    <row r="3" spans="2:19" x14ac:dyDescent="0.25">
      <c r="B3" s="3" t="s">
        <v>97</v>
      </c>
      <c r="C3" s="3" t="s">
        <v>98</v>
      </c>
      <c r="D3" s="3" t="s">
        <v>99</v>
      </c>
      <c r="E3" s="3" t="s">
        <v>100</v>
      </c>
      <c r="F3" s="3" t="s">
        <v>167</v>
      </c>
      <c r="G3" s="52" t="s">
        <v>150</v>
      </c>
      <c r="J3" s="51" t="str">
        <f>Calculation!D3</f>
        <v>A04</v>
      </c>
      <c r="K3" s="51" t="str">
        <f>Calculation!E3</f>
        <v>A05</v>
      </c>
      <c r="L3" s="51" t="str">
        <f>Calculation!F3</f>
        <v>A06</v>
      </c>
      <c r="M3" s="51" t="str">
        <f>Calculation!G3</f>
        <v>std2</v>
      </c>
      <c r="N3" s="51"/>
      <c r="O3" s="51">
        <f>Calculation!I3</f>
        <v>13.317564964294434</v>
      </c>
      <c r="P3" s="51">
        <f>Calculation!J3</f>
        <v>13.280332565307617</v>
      </c>
      <c r="Q3" s="51">
        <f>Calculation!K3</f>
        <v>13.303240776062012</v>
      </c>
      <c r="R3" s="51">
        <f>Calculation!L3</f>
        <v>13.300379435221354</v>
      </c>
      <c r="S3" s="51">
        <f>Calculation!M3</f>
        <v>1.8780397683041298E-2</v>
      </c>
    </row>
    <row r="4" spans="2:19" x14ac:dyDescent="0.25">
      <c r="B4" s="4" t="str">
        <f>Calculation!D43</f>
        <v>B04</v>
      </c>
      <c r="C4" s="4" t="str">
        <f>Calculation!E43</f>
        <v>B05</v>
      </c>
      <c r="D4" s="4" t="str">
        <f>Calculation!F43</f>
        <v>B06</v>
      </c>
      <c r="E4" s="4" t="str">
        <f>Calculation!G43</f>
        <v>NTC</v>
      </c>
      <c r="F4" s="16">
        <f>Calculation!L43</f>
        <v>40</v>
      </c>
      <c r="G4" s="51" t="str">
        <f>IF(F4&gt;29,"Pass","Fail")</f>
        <v>Pass</v>
      </c>
      <c r="J4" s="51" t="str">
        <f>Calculation!D4</f>
        <v>A07</v>
      </c>
      <c r="K4" s="51" t="str">
        <f>Calculation!E4</f>
        <v>A08</v>
      </c>
      <c r="L4" s="51" t="str">
        <f>Calculation!F4</f>
        <v>A09</v>
      </c>
      <c r="M4" s="51" t="str">
        <f>Calculation!G4</f>
        <v>std3</v>
      </c>
      <c r="N4" s="51"/>
      <c r="O4" s="51">
        <f>Calculation!I4</f>
        <v>16.736412048339844</v>
      </c>
      <c r="P4" s="51">
        <f>Calculation!J4</f>
        <v>16.790899276733398</v>
      </c>
      <c r="Q4" s="51">
        <f>Calculation!K4</f>
        <v>16.802101135253906</v>
      </c>
      <c r="R4" s="51">
        <f>Calculation!L4</f>
        <v>16.776470820109051</v>
      </c>
      <c r="S4" s="51">
        <f>Calculation!M4</f>
        <v>3.5141134092703294E-2</v>
      </c>
    </row>
    <row r="5" spans="2:19" x14ac:dyDescent="0.25">
      <c r="B5" s="4" t="str">
        <f>Calculation!D44</f>
        <v>B07</v>
      </c>
      <c r="C5" s="4" t="str">
        <f>Calculation!E44</f>
        <v>B08</v>
      </c>
      <c r="D5" s="4" t="str">
        <f>Calculation!F44</f>
        <v>B09</v>
      </c>
      <c r="E5" s="4" t="str">
        <f>Calculation!G44</f>
        <v>NTC</v>
      </c>
      <c r="F5" s="16">
        <f>Calculation!L44</f>
        <v>40</v>
      </c>
      <c r="G5" s="51" t="str">
        <f>IF(F5&gt;29,"Pass","Fail")</f>
        <v>Pass</v>
      </c>
      <c r="J5" s="51" t="str">
        <f>Calculation!D5</f>
        <v>A10</v>
      </c>
      <c r="K5" s="51" t="str">
        <f>Calculation!E5</f>
        <v>A11</v>
      </c>
      <c r="L5" s="51" t="str">
        <f>Calculation!F5</f>
        <v>A12</v>
      </c>
      <c r="M5" s="51" t="str">
        <f>Calculation!G5</f>
        <v>std4</v>
      </c>
      <c r="N5" s="51"/>
      <c r="O5" s="51">
        <f>Calculation!I5</f>
        <v>20.332981109619141</v>
      </c>
      <c r="P5" s="51">
        <f>Calculation!J5</f>
        <v>20.449625015258789</v>
      </c>
      <c r="Q5" s="51">
        <f>Calculation!K5</f>
        <v>20.34681510925293</v>
      </c>
      <c r="R5" s="51">
        <f>Calculation!L5</f>
        <v>20.376473744710285</v>
      </c>
      <c r="S5" s="51">
        <f>Calculation!M5</f>
        <v>6.3727358125157577E-2</v>
      </c>
    </row>
    <row r="6" spans="2:19" x14ac:dyDescent="0.25">
      <c r="B6" s="4" t="str">
        <f>Calculation!D45</f>
        <v>B10</v>
      </c>
      <c r="C6" s="4" t="str">
        <f>Calculation!E45</f>
        <v>B11</v>
      </c>
      <c r="D6" s="4" t="str">
        <f>Calculation!F45</f>
        <v>B12</v>
      </c>
      <c r="E6" s="4" t="str">
        <f>Calculation!G45</f>
        <v>NTC</v>
      </c>
      <c r="F6" s="16">
        <f>Calculation!L45</f>
        <v>40</v>
      </c>
      <c r="G6" s="51" t="str">
        <f>IF(F6&gt;29,"Pass","Fail")</f>
        <v>Pass</v>
      </c>
      <c r="J6" s="51" t="str">
        <f>Calculation!D6</f>
        <v>B01</v>
      </c>
      <c r="K6" s="51" t="str">
        <f>Calculation!E6</f>
        <v>B02</v>
      </c>
      <c r="L6" s="51" t="str">
        <f>Calculation!F6</f>
        <v>B03</v>
      </c>
      <c r="M6" s="51" t="str">
        <f>Calculation!G6</f>
        <v>std5</v>
      </c>
      <c r="N6" s="51"/>
      <c r="O6" s="51">
        <f>Calculation!I6</f>
        <v>23.882169723510742</v>
      </c>
      <c r="P6" s="51">
        <f>Calculation!J6</f>
        <v>23.897882461547852</v>
      </c>
      <c r="Q6" s="51">
        <f>Calculation!K6</f>
        <v>23.845371246337891</v>
      </c>
      <c r="R6" s="51">
        <f>Calculation!L6</f>
        <v>23.875141143798828</v>
      </c>
      <c r="S6" s="51">
        <f>Calculation!M6</f>
        <v>2.6951950398473125E-2</v>
      </c>
    </row>
    <row r="7" spans="2:19" x14ac:dyDescent="0.25">
      <c r="J7" s="51" t="str">
        <f>Calculation!D7</f>
        <v>C07</v>
      </c>
      <c r="K7" s="51" t="str">
        <f>Calculation!E7</f>
        <v>C08</v>
      </c>
      <c r="L7" s="51" t="str">
        <f>Calculation!F7</f>
        <v>C09</v>
      </c>
      <c r="M7" s="51" t="str">
        <f>Calculation!G7</f>
        <v>sample library 1 dilution 1</v>
      </c>
      <c r="N7" s="51">
        <f>Calculation!H7</f>
        <v>2000</v>
      </c>
      <c r="O7" s="51">
        <f>Calculation!I7</f>
        <v>11.953924179077148</v>
      </c>
      <c r="P7" s="51">
        <f>Calculation!J7</f>
        <v>11.96700382232666</v>
      </c>
      <c r="Q7" s="51">
        <f>Calculation!K7</f>
        <v>11.982856750488281</v>
      </c>
      <c r="R7" s="51">
        <f>Calculation!L7</f>
        <v>11.967928250630697</v>
      </c>
      <c r="S7" s="51">
        <f>Calculation!M7</f>
        <v>1.4488421165953617E-2</v>
      </c>
    </row>
    <row r="8" spans="2:19" x14ac:dyDescent="0.25">
      <c r="J8" s="51" t="str">
        <f>Calculation!D8</f>
        <v>C10</v>
      </c>
      <c r="K8" s="51" t="str">
        <f>Calculation!E8</f>
        <v>C11</v>
      </c>
      <c r="L8" s="51" t="str">
        <f>Calculation!F8</f>
        <v>C12</v>
      </c>
      <c r="M8" s="51" t="str">
        <f>Calculation!G8</f>
        <v>sample library 1 dilution 2</v>
      </c>
      <c r="N8" s="51">
        <f>Calculation!H8</f>
        <v>20000</v>
      </c>
      <c r="O8" s="51">
        <f>Calculation!I8</f>
        <v>15.469490051269531</v>
      </c>
      <c r="P8" s="51">
        <f>Calculation!J8</f>
        <v>15.492535591125488</v>
      </c>
      <c r="Q8" s="51">
        <f>Calculation!K8</f>
        <v>15.520114898681641</v>
      </c>
      <c r="R8" s="51">
        <f>Calculation!L8</f>
        <v>15.494046847025553</v>
      </c>
      <c r="S8" s="51">
        <f>Calculation!M8</f>
        <v>2.5346236696429918E-2</v>
      </c>
    </row>
    <row r="9" spans="2:19" x14ac:dyDescent="0.25">
      <c r="J9" s="51" t="str">
        <f>Calculation!D9</f>
        <v>D07</v>
      </c>
      <c r="K9" s="51" t="str">
        <f>Calculation!E9</f>
        <v>D08</v>
      </c>
      <c r="L9" s="51" t="str">
        <f>Calculation!F9</f>
        <v>D09</v>
      </c>
      <c r="M9" s="51" t="str">
        <f>Calculation!G9</f>
        <v>sample library 2 dilution 1</v>
      </c>
      <c r="N9" s="51">
        <f>Calculation!H9</f>
        <v>2000</v>
      </c>
      <c r="O9" s="51">
        <f>Calculation!I9</f>
        <v>8.682856559753418</v>
      </c>
      <c r="P9" s="51">
        <f>Calculation!J9</f>
        <v>8.6928625106811523</v>
      </c>
      <c r="Q9" s="51">
        <f>Calculation!K9</f>
        <v>8.7376585006713867</v>
      </c>
      <c r="R9" s="51">
        <f>Calculation!L9</f>
        <v>8.7044591903686523</v>
      </c>
      <c r="S9" s="51">
        <f>Calculation!M9</f>
        <v>2.918347849254764E-2</v>
      </c>
    </row>
    <row r="10" spans="2:19" x14ac:dyDescent="0.25">
      <c r="B10" s="73" t="s">
        <v>166</v>
      </c>
      <c r="C10" s="73"/>
      <c r="D10" s="73"/>
      <c r="E10" s="73"/>
      <c r="F10" s="73"/>
      <c r="G10" s="73"/>
      <c r="J10" s="51" t="str">
        <f>Calculation!D10</f>
        <v>D10</v>
      </c>
      <c r="K10" s="51" t="str">
        <f>Calculation!E10</f>
        <v>D11</v>
      </c>
      <c r="L10" s="51" t="str">
        <f>Calculation!F10</f>
        <v>D12</v>
      </c>
      <c r="M10" s="51" t="str">
        <f>Calculation!G10</f>
        <v>sample library 2 dilution 2</v>
      </c>
      <c r="N10" s="51">
        <f>Calculation!H10</f>
        <v>20000</v>
      </c>
      <c r="O10" s="51">
        <f>Calculation!I10</f>
        <v>13.319247245788574</v>
      </c>
      <c r="P10" s="51">
        <f>Calculation!J10</f>
        <v>13.304418563842773</v>
      </c>
      <c r="Q10" s="51">
        <f>Calculation!K10</f>
        <v>13.28230094909668</v>
      </c>
      <c r="R10" s="51">
        <f>Calculation!L10</f>
        <v>13.30198891957601</v>
      </c>
      <c r="S10" s="51">
        <f>Calculation!M10</f>
        <v>1.8592594984526496E-2</v>
      </c>
    </row>
    <row r="11" spans="2:19" x14ac:dyDescent="0.25">
      <c r="J11" s="51" t="str">
        <f>Calculation!D11</f>
        <v>E07</v>
      </c>
      <c r="K11" s="51" t="str">
        <f>Calculation!E11</f>
        <v>E08</v>
      </c>
      <c r="L11" s="51" t="str">
        <f>Calculation!F11</f>
        <v>E09</v>
      </c>
      <c r="M11" s="51" t="str">
        <f>Calculation!G11</f>
        <v>sample library 3 dilution 1</v>
      </c>
      <c r="N11" s="51">
        <f>Calculation!H11</f>
        <v>2000</v>
      </c>
      <c r="O11" s="51">
        <f>Calculation!I11</f>
        <v>4.8088436126708984</v>
      </c>
      <c r="P11" s="51">
        <f>Calculation!J11</f>
        <v>4.8192057609558105</v>
      </c>
      <c r="Q11" s="51">
        <f>Calculation!K11</f>
        <v>4.8088655471801758</v>
      </c>
      <c r="R11" s="51">
        <f>Calculation!L11</f>
        <v>4.8123049736022949</v>
      </c>
      <c r="S11" s="51">
        <f>Calculation!M11</f>
        <v>5.9762672174615145E-3</v>
      </c>
    </row>
    <row r="12" spans="2:19" x14ac:dyDescent="0.25">
      <c r="B12" s="17"/>
      <c r="C12" s="3" t="str">
        <f>Calculation!Q1</f>
        <v>Slope</v>
      </c>
      <c r="D12" s="3" t="str">
        <f>Calculation!R1</f>
        <v>Intercept</v>
      </c>
      <c r="E12" s="3" t="str">
        <f>Calculation!S1</f>
        <v>RSQ</v>
      </c>
      <c r="F12" s="3" t="str">
        <f>Calculation!T1</f>
        <v>Efficiency</v>
      </c>
      <c r="G12" s="53" t="s">
        <v>150</v>
      </c>
      <c r="J12" s="51" t="str">
        <f>Calculation!D12</f>
        <v>E10</v>
      </c>
      <c r="K12" s="51" t="str">
        <f>Calculation!E12</f>
        <v>E11</v>
      </c>
      <c r="L12" s="51" t="str">
        <f>Calculation!F12</f>
        <v>E12</v>
      </c>
      <c r="M12" s="51" t="str">
        <f>Calculation!G12</f>
        <v>sample library 3 dilution 2</v>
      </c>
      <c r="N12" s="51">
        <f>Calculation!H12</f>
        <v>20000</v>
      </c>
      <c r="O12" s="51">
        <f>Calculation!I12</f>
        <v>8.1884012222290039</v>
      </c>
      <c r="P12" s="51">
        <f>Calculation!J12</f>
        <v>8.2265081405639648</v>
      </c>
      <c r="Q12" s="51">
        <f>Calculation!K12</f>
        <v>8.1930875778198242</v>
      </c>
      <c r="R12" s="51">
        <f>Calculation!L12</f>
        <v>8.2026656468709316</v>
      </c>
      <c r="S12" s="51">
        <f>Calculation!M12</f>
        <v>2.0780732934804598E-2</v>
      </c>
    </row>
    <row r="13" spans="2:19" x14ac:dyDescent="0.25">
      <c r="B13" s="16"/>
      <c r="C13" s="4">
        <f>Calculation!Q2</f>
        <v>-3.5322574615478515</v>
      </c>
      <c r="D13" s="4">
        <f>Calculation!R2</f>
        <v>14.347131213714675</v>
      </c>
      <c r="E13" s="4">
        <f>Calculation!S2</f>
        <v>0.99997864469516662</v>
      </c>
      <c r="F13" s="4">
        <f>Calculation!T2</f>
        <v>0.91913299049043773</v>
      </c>
      <c r="G13" s="51" t="str">
        <f>IF(AND(C13&gt;-3.6,C13&lt;-3.1),"Pass","Fail")</f>
        <v>Pass</v>
      </c>
      <c r="J13" s="51" t="str">
        <f>Calculation!D13</f>
        <v>F07</v>
      </c>
      <c r="K13" s="51" t="str">
        <f>Calculation!E13</f>
        <v>F08</v>
      </c>
      <c r="L13" s="51" t="str">
        <f>Calculation!F13</f>
        <v>F09</v>
      </c>
      <c r="M13" s="51" t="str">
        <f>Calculation!G13</f>
        <v>sample library 4 dilution 1</v>
      </c>
      <c r="N13" s="51">
        <f>Calculation!H13</f>
        <v>2000</v>
      </c>
      <c r="O13" s="51">
        <f>Calculation!I13</f>
        <v>9.3231716156005859</v>
      </c>
      <c r="P13" s="51">
        <f>Calculation!J13</f>
        <v>9.3416280746459961</v>
      </c>
      <c r="Q13" s="51">
        <f>Calculation!K13</f>
        <v>9.3501853942871094</v>
      </c>
      <c r="R13" s="51">
        <f>Calculation!L13</f>
        <v>9.3383283615112305</v>
      </c>
      <c r="S13" s="51">
        <f>Calculation!M13</f>
        <v>1.3805873380917469E-2</v>
      </c>
    </row>
    <row r="14" spans="2:19" x14ac:dyDescent="0.25">
      <c r="J14" s="51" t="str">
        <f>Calculation!D14</f>
        <v>F10</v>
      </c>
      <c r="K14" s="51" t="str">
        <f>Calculation!E14</f>
        <v>F11</v>
      </c>
      <c r="L14" s="51" t="str">
        <f>Calculation!F14</f>
        <v>F12</v>
      </c>
      <c r="M14" s="51" t="str">
        <f>Calculation!G14</f>
        <v>sample library 4 dilution 2</v>
      </c>
      <c r="N14" s="51">
        <f>Calculation!H14</f>
        <v>20000</v>
      </c>
      <c r="O14" s="51">
        <f>Calculation!I14</f>
        <v>12.928472518920898</v>
      </c>
      <c r="P14" s="51">
        <f>Calculation!J14</f>
        <v>12.93062686920166</v>
      </c>
      <c r="Q14" s="51">
        <f>Calculation!K14</f>
        <v>12.889806747436523</v>
      </c>
      <c r="R14" s="51">
        <f>Calculation!L14</f>
        <v>12.916302045186361</v>
      </c>
      <c r="S14" s="51">
        <f>Calculation!M14</f>
        <v>2.2970870867741439E-2</v>
      </c>
    </row>
    <row r="15" spans="2:19" x14ac:dyDescent="0.25">
      <c r="J15" s="51" t="str">
        <f>Calculation!D15</f>
        <v>G07</v>
      </c>
      <c r="K15" s="51" t="str">
        <f>Calculation!E15</f>
        <v>G08</v>
      </c>
      <c r="L15" s="51" t="str">
        <f>Calculation!F15</f>
        <v>G09</v>
      </c>
      <c r="M15" s="51" t="str">
        <f>Calculation!G15</f>
        <v>sample library 5 dilution 1</v>
      </c>
      <c r="N15" s="51">
        <f>Calculation!H15</f>
        <v>2000</v>
      </c>
      <c r="O15" s="51">
        <f>Calculation!I15</f>
        <v>11.658293724060059</v>
      </c>
      <c r="P15" s="51">
        <f>Calculation!J15</f>
        <v>11.670389175415039</v>
      </c>
      <c r="Q15" s="51">
        <f>Calculation!K15</f>
        <v>11.688047409057617</v>
      </c>
      <c r="R15" s="51">
        <f>Calculation!L15</f>
        <v>11.672243436177572</v>
      </c>
      <c r="S15" s="51">
        <f>Calculation!M15</f>
        <v>1.4963260171670031E-2</v>
      </c>
    </row>
    <row r="16" spans="2:19" x14ac:dyDescent="0.25">
      <c r="J16" s="51" t="str">
        <f>Calculation!D16</f>
        <v>G10</v>
      </c>
      <c r="K16" s="51" t="str">
        <f>Calculation!E16</f>
        <v>G11</v>
      </c>
      <c r="L16" s="51" t="str">
        <f>Calculation!F16</f>
        <v>G12</v>
      </c>
      <c r="M16" s="51" t="str">
        <f>Calculation!G16</f>
        <v>sample library 5 dilution 2</v>
      </c>
      <c r="N16" s="51">
        <f>Calculation!H16</f>
        <v>20000</v>
      </c>
      <c r="O16" s="51">
        <f>Calculation!I16</f>
        <v>15.17860221862793</v>
      </c>
      <c r="P16" s="51">
        <f>Calculation!J16</f>
        <v>15.216731071472168</v>
      </c>
      <c r="Q16" s="51">
        <f>Calculation!K16</f>
        <v>15.183853149414063</v>
      </c>
      <c r="R16" s="51">
        <f>Calculation!L16</f>
        <v>15.193062146504721</v>
      </c>
      <c r="S16" s="51">
        <f>Calculation!M16</f>
        <v>2.066534721136325E-2</v>
      </c>
    </row>
    <row r="17" spans="10:19" x14ac:dyDescent="0.25">
      <c r="J17" s="51" t="str">
        <f>Calculation!D17</f>
        <v>H07</v>
      </c>
      <c r="K17" s="51" t="str">
        <f>Calculation!E17</f>
        <v>H08</v>
      </c>
      <c r="L17" s="51" t="str">
        <f>Calculation!F17</f>
        <v>H09</v>
      </c>
      <c r="M17" s="51" t="str">
        <f>Calculation!G17</f>
        <v>sample library 6 dilution 1</v>
      </c>
      <c r="N17" s="51">
        <f>Calculation!H17</f>
        <v>2000</v>
      </c>
      <c r="O17" s="51">
        <f>Calculation!I17</f>
        <v>11.974267959594727</v>
      </c>
      <c r="P17" s="51">
        <f>Calculation!J17</f>
        <v>11.969029426574707</v>
      </c>
      <c r="Q17" s="51">
        <f>Calculation!K17</f>
        <v>11.991084098815918</v>
      </c>
      <c r="R17" s="51">
        <f>Calculation!L17</f>
        <v>11.978127161661783</v>
      </c>
      <c r="S17" s="51">
        <f>Calculation!M17</f>
        <v>1.152268294984265E-2</v>
      </c>
    </row>
    <row r="18" spans="10:19" x14ac:dyDescent="0.25">
      <c r="J18" s="51" t="str">
        <f>Calculation!D18</f>
        <v>H10</v>
      </c>
      <c r="K18" s="51" t="str">
        <f>Calculation!E18</f>
        <v>H11</v>
      </c>
      <c r="L18" s="51" t="str">
        <f>Calculation!F18</f>
        <v>H12</v>
      </c>
      <c r="M18" s="51" t="str">
        <f>Calculation!G18</f>
        <v>sample library 6 dilution 2</v>
      </c>
      <c r="N18" s="51">
        <f>Calculation!H18</f>
        <v>20000</v>
      </c>
      <c r="O18" s="51">
        <f>Calculation!I18</f>
        <v>15.446229934692383</v>
      </c>
      <c r="P18" s="51">
        <f>Calculation!J18</f>
        <v>15.540319442749023</v>
      </c>
      <c r="Q18" s="51">
        <f>Calculation!K18</f>
        <v>15.531310081481934</v>
      </c>
      <c r="R18" s="51">
        <f>Calculation!L18</f>
        <v>15.505953152974447</v>
      </c>
      <c r="S18" s="51">
        <f>Calculation!M18</f>
        <v>5.1917619832630185E-2</v>
      </c>
    </row>
    <row r="19" spans="10:19" x14ac:dyDescent="0.25">
      <c r="J19" s="51" t="str">
        <f>Calculation!D43</f>
        <v>B04</v>
      </c>
      <c r="K19" s="51" t="str">
        <f>Calculation!E43</f>
        <v>B05</v>
      </c>
      <c r="L19" s="51" t="str">
        <f>Calculation!F43</f>
        <v>B06</v>
      </c>
      <c r="M19" s="51" t="str">
        <f>Calculation!G43</f>
        <v>NTC</v>
      </c>
      <c r="N19" s="51"/>
      <c r="O19" s="51">
        <f>Calculation!I43</f>
        <v>40</v>
      </c>
      <c r="P19" s="51">
        <f>Calculation!J43</f>
        <v>40</v>
      </c>
      <c r="Q19" s="51">
        <f>Calculation!K43</f>
        <v>40</v>
      </c>
      <c r="R19" s="51">
        <f>Calculation!L43</f>
        <v>40</v>
      </c>
      <c r="S19" s="51">
        <f>Calculation!M43</f>
        <v>0</v>
      </c>
    </row>
    <row r="20" spans="10:19" x14ac:dyDescent="0.25">
      <c r="J20" s="51" t="str">
        <f>Calculation!D44</f>
        <v>B07</v>
      </c>
      <c r="K20" s="51" t="str">
        <f>Calculation!E44</f>
        <v>B08</v>
      </c>
      <c r="L20" s="51" t="str">
        <f>Calculation!F44</f>
        <v>B09</v>
      </c>
      <c r="M20" s="51" t="str">
        <f>Calculation!G44</f>
        <v>NTC</v>
      </c>
      <c r="N20" s="51"/>
      <c r="O20" s="51">
        <f>Calculation!I44</f>
        <v>40</v>
      </c>
      <c r="P20" s="51">
        <f>Calculation!J44</f>
        <v>40</v>
      </c>
      <c r="Q20" s="51">
        <f>Calculation!K44</f>
        <v>40</v>
      </c>
      <c r="R20" s="51">
        <f>Calculation!L44</f>
        <v>40</v>
      </c>
      <c r="S20" s="51">
        <f>Calculation!M44</f>
        <v>0</v>
      </c>
    </row>
    <row r="21" spans="10:19" x14ac:dyDescent="0.25">
      <c r="J21" s="51" t="str">
        <f>Calculation!D45</f>
        <v>B10</v>
      </c>
      <c r="K21" s="51" t="str">
        <f>Calculation!E45</f>
        <v>B11</v>
      </c>
      <c r="L21" s="51" t="str">
        <f>Calculation!F45</f>
        <v>B12</v>
      </c>
      <c r="M21" s="51" t="str">
        <f>Calculation!G45</f>
        <v>NTC</v>
      </c>
      <c r="N21" s="51"/>
      <c r="O21" s="51">
        <f>Calculation!I45</f>
        <v>40</v>
      </c>
      <c r="P21" s="51">
        <f>Calculation!J45</f>
        <v>40</v>
      </c>
      <c r="Q21" s="51">
        <f>Calculation!K45</f>
        <v>40</v>
      </c>
      <c r="R21" s="51">
        <f>Calculation!L45</f>
        <v>40</v>
      </c>
      <c r="S21" s="51">
        <f>Calculation!M45</f>
        <v>0</v>
      </c>
    </row>
  </sheetData>
  <mergeCells count="2">
    <mergeCell ref="B1:G1"/>
    <mergeCell ref="B10:G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25" workbookViewId="0">
      <selection activeCell="H28" sqref="H28"/>
    </sheetView>
  </sheetViews>
  <sheetFormatPr defaultRowHeight="15" x14ac:dyDescent="0.25"/>
  <cols>
    <col min="1" max="1" width="15.7109375" bestFit="1" customWidth="1"/>
    <col min="4" max="4" width="22.5703125" bestFit="1" customWidth="1"/>
    <col min="5" max="5" width="31.85546875" bestFit="1" customWidth="1"/>
    <col min="7" max="7" width="22.140625" customWidth="1"/>
    <col min="8" max="8" width="48.5703125" customWidth="1"/>
  </cols>
  <sheetData>
    <row r="1" spans="1:7" ht="16.5" x14ac:dyDescent="0.3">
      <c r="A1" s="3" t="s">
        <v>97</v>
      </c>
      <c r="B1" s="3" t="s">
        <v>98</v>
      </c>
      <c r="C1" s="3" t="s">
        <v>99</v>
      </c>
      <c r="D1" s="3" t="s">
        <v>100</v>
      </c>
      <c r="E1" s="3" t="s">
        <v>168</v>
      </c>
      <c r="G1" s="54" t="s">
        <v>224</v>
      </c>
    </row>
    <row r="2" spans="1:7" x14ac:dyDescent="0.25">
      <c r="A2" s="4" t="str">
        <f>'Sample library dilution'!A2</f>
        <v>A01</v>
      </c>
      <c r="B2" s="4" t="str">
        <f>'Sample library dilution'!B2</f>
        <v>A02</v>
      </c>
      <c r="C2" s="4" t="str">
        <f>'Sample library dilution'!C2</f>
        <v>A03</v>
      </c>
      <c r="D2" s="5" t="str">
        <f>'Sample library dilution'!D2</f>
        <v>std1</v>
      </c>
      <c r="E2" s="4">
        <f>Calculation!O2</f>
        <v>20</v>
      </c>
      <c r="G2" s="55">
        <f>Calculation!L2</f>
        <v>9.7519009908040371</v>
      </c>
    </row>
    <row r="3" spans="1:7" x14ac:dyDescent="0.25">
      <c r="A3" s="4" t="str">
        <f>'Sample library dilution'!A3</f>
        <v>A04</v>
      </c>
      <c r="B3" s="4" t="str">
        <f>'Sample library dilution'!B3</f>
        <v>A05</v>
      </c>
      <c r="C3" s="4" t="str">
        <f>'Sample library dilution'!C3</f>
        <v>A06</v>
      </c>
      <c r="D3" s="5" t="str">
        <f>'Sample library dilution'!D3</f>
        <v>std2</v>
      </c>
      <c r="E3" s="4">
        <f>Calculation!O3</f>
        <v>2</v>
      </c>
      <c r="G3" s="55">
        <f>Calculation!L3</f>
        <v>13.300379435221354</v>
      </c>
    </row>
    <row r="4" spans="1:7" x14ac:dyDescent="0.25">
      <c r="A4" s="4" t="str">
        <f>'Sample library dilution'!A4</f>
        <v>A07</v>
      </c>
      <c r="B4" s="4" t="str">
        <f>'Sample library dilution'!B4</f>
        <v>A08</v>
      </c>
      <c r="C4" s="4" t="str">
        <f>'Sample library dilution'!C4</f>
        <v>A09</v>
      </c>
      <c r="D4" s="5" t="str">
        <f>'Sample library dilution'!D4</f>
        <v>std3</v>
      </c>
      <c r="E4" s="4">
        <f>Calculation!O4</f>
        <v>0.2</v>
      </c>
      <c r="G4" s="55">
        <f>Calculation!L4</f>
        <v>16.776470820109051</v>
      </c>
    </row>
    <row r="5" spans="1:7" x14ac:dyDescent="0.25">
      <c r="A5" s="4" t="str">
        <f>'Sample library dilution'!A5</f>
        <v>A10</v>
      </c>
      <c r="B5" s="4" t="str">
        <f>'Sample library dilution'!B5</f>
        <v>A11</v>
      </c>
      <c r="C5" s="4" t="str">
        <f>'Sample library dilution'!C5</f>
        <v>A12</v>
      </c>
      <c r="D5" s="5" t="str">
        <f>'Sample library dilution'!D5</f>
        <v>std4</v>
      </c>
      <c r="E5" s="4">
        <f>Calculation!O5</f>
        <v>0.02</v>
      </c>
      <c r="G5" s="55">
        <f>Calculation!L5</f>
        <v>20.376473744710285</v>
      </c>
    </row>
    <row r="6" spans="1:7" x14ac:dyDescent="0.25">
      <c r="A6" s="4" t="str">
        <f>'Sample library dilution'!A6</f>
        <v>B01</v>
      </c>
      <c r="B6" s="4" t="str">
        <f>'Sample library dilution'!B6</f>
        <v>B02</v>
      </c>
      <c r="C6" s="4" t="str">
        <f>'Sample library dilution'!C6</f>
        <v>B03</v>
      </c>
      <c r="D6" s="5" t="str">
        <f>'Sample library dilution'!D6</f>
        <v>std5</v>
      </c>
      <c r="E6" s="4">
        <f>Calculation!O6</f>
        <v>2E-3</v>
      </c>
      <c r="G6" s="55">
        <f>Calculation!L6</f>
        <v>23.875141143798828</v>
      </c>
    </row>
    <row r="7" spans="1:7" x14ac:dyDescent="0.25">
      <c r="A7" s="4" t="str">
        <f>'Sample library dilution'!A7</f>
        <v>C07</v>
      </c>
      <c r="B7" s="4" t="str">
        <f>'Sample library dilution'!B7</f>
        <v>C08</v>
      </c>
      <c r="C7" s="4" t="str">
        <f>'Sample library dilution'!C7</f>
        <v>C09</v>
      </c>
      <c r="D7" s="4" t="str">
        <f>'Sample library dilution'!D7</f>
        <v>sample library 1 dilution 1</v>
      </c>
      <c r="E7" s="14">
        <f>Calculation!O7</f>
        <v>14349.804607482032</v>
      </c>
      <c r="G7" s="55">
        <f>Calculation!L7</f>
        <v>11.967928250630697</v>
      </c>
    </row>
    <row r="8" spans="1:7" x14ac:dyDescent="0.25">
      <c r="A8" s="4" t="str">
        <f>'Sample library dilution'!A8</f>
        <v>C10</v>
      </c>
      <c r="B8" s="4" t="str">
        <f>'Sample library dilution'!B8</f>
        <v>C11</v>
      </c>
      <c r="C8" s="4" t="str">
        <f>'Sample library dilution'!C8</f>
        <v>C12</v>
      </c>
      <c r="D8" s="4" t="str">
        <f>'Sample library dilution'!D8</f>
        <v>sample library 1 dilution 2</v>
      </c>
      <c r="E8" s="14">
        <f>Calculation!O8</f>
        <v>14407.344186555576</v>
      </c>
      <c r="G8" s="55">
        <f>Calculation!L8</f>
        <v>15.494046847025553</v>
      </c>
    </row>
    <row r="9" spans="1:7" x14ac:dyDescent="0.25">
      <c r="A9" s="4" t="str">
        <f>'Sample library dilution'!A9</f>
        <v>D07</v>
      </c>
      <c r="B9" s="4" t="str">
        <f>'Sample library dilution'!B9</f>
        <v>D08</v>
      </c>
      <c r="C9" s="4" t="str">
        <f>'Sample library dilution'!C9</f>
        <v>D09</v>
      </c>
      <c r="D9" s="4" t="str">
        <f>'Sample library dilution'!D9</f>
        <v>sample library 2 dilution 1</v>
      </c>
      <c r="E9" s="14">
        <f>Calculation!O9</f>
        <v>120434.42073692819</v>
      </c>
      <c r="G9" s="55">
        <f>Calculation!L9</f>
        <v>8.7044591903686523</v>
      </c>
    </row>
    <row r="10" spans="1:7" x14ac:dyDescent="0.25">
      <c r="A10" s="4" t="str">
        <f>'Sample library dilution'!A10</f>
        <v>D10</v>
      </c>
      <c r="B10" s="4" t="str">
        <f>'Sample library dilution'!B10</f>
        <v>D11</v>
      </c>
      <c r="C10" s="4" t="str">
        <f>'Sample library dilution'!C10</f>
        <v>D12</v>
      </c>
      <c r="D10" s="4" t="str">
        <f>'Sample library dilution'!D10</f>
        <v>sample library 2 dilution 2</v>
      </c>
      <c r="E10" s="14">
        <f>Calculation!O10</f>
        <v>60140.446343943848</v>
      </c>
      <c r="G10" s="55">
        <f>Calculation!L10</f>
        <v>13.30198891957601</v>
      </c>
    </row>
    <row r="11" spans="1:7" x14ac:dyDescent="0.25">
      <c r="A11" s="4" t="str">
        <f>'Sample library dilution'!A11</f>
        <v>E07</v>
      </c>
      <c r="B11" s="4" t="str">
        <f>'Sample library dilution'!B11</f>
        <v>E08</v>
      </c>
      <c r="C11" s="4" t="str">
        <f>'Sample library dilution'!C11</f>
        <v>E09</v>
      </c>
      <c r="D11" s="4" t="str">
        <f>'Sample library dilution'!D11</f>
        <v>sample library 3 dilution 1</v>
      </c>
      <c r="E11" s="14">
        <f>Calculation!O11</f>
        <v>1522787.2244606118</v>
      </c>
      <c r="G11" s="55">
        <f>Calculation!L11</f>
        <v>4.8123049736022949</v>
      </c>
    </row>
    <row r="12" spans="1:7" x14ac:dyDescent="0.25">
      <c r="A12" s="4" t="str">
        <f>'Sample library dilution'!A12</f>
        <v>E10</v>
      </c>
      <c r="B12" s="4" t="str">
        <f>'Sample library dilution'!B12</f>
        <v>E11</v>
      </c>
      <c r="C12" s="4" t="str">
        <f>'Sample library dilution'!C12</f>
        <v>E12</v>
      </c>
      <c r="D12" s="4" t="str">
        <f>'Sample library dilution'!D12</f>
        <v>sample library 3 dilution 2</v>
      </c>
      <c r="E12" s="14">
        <f>Calculation!O12</f>
        <v>1670363.2443361606</v>
      </c>
      <c r="G12" s="55">
        <f>Calculation!L12</f>
        <v>8.2026656468709316</v>
      </c>
    </row>
    <row r="13" spans="1:7" x14ac:dyDescent="0.25">
      <c r="A13" s="4" t="str">
        <f>'Sample library dilution'!A13</f>
        <v>F07</v>
      </c>
      <c r="B13" s="4" t="str">
        <f>'Sample library dilution'!B13</f>
        <v>F08</v>
      </c>
      <c r="C13" s="4" t="str">
        <f>'Sample library dilution'!C13</f>
        <v>F09</v>
      </c>
      <c r="D13" s="4" t="str">
        <f>'Sample library dilution'!D13</f>
        <v>sample library 4 dilution 1</v>
      </c>
      <c r="E13" s="14">
        <f>Calculation!O13</f>
        <v>79670.776745438954</v>
      </c>
      <c r="G13" s="55">
        <f>Calculation!L13</f>
        <v>9.3383283615112305</v>
      </c>
    </row>
    <row r="14" spans="1:7" x14ac:dyDescent="0.25">
      <c r="A14" s="4" t="str">
        <f>'Sample library dilution'!A14</f>
        <v>F10</v>
      </c>
      <c r="B14" s="4" t="str">
        <f>'Sample library dilution'!B14</f>
        <v>F11</v>
      </c>
      <c r="C14" s="4" t="str">
        <f>'Sample library dilution'!C14</f>
        <v>F12</v>
      </c>
      <c r="D14" s="4" t="str">
        <f>'Sample library dilution'!D14</f>
        <v>sample library 4 dilution 2</v>
      </c>
      <c r="E14" s="14">
        <f>Calculation!O14</f>
        <v>77331.521851965386</v>
      </c>
      <c r="G14" s="55">
        <f>Calculation!L14</f>
        <v>12.916302045186361</v>
      </c>
    </row>
    <row r="15" spans="1:7" x14ac:dyDescent="0.25">
      <c r="A15" s="4" t="str">
        <f>'Sample library dilution'!A15</f>
        <v>G07</v>
      </c>
      <c r="B15" s="4" t="str">
        <f>'Sample library dilution'!B15</f>
        <v>G08</v>
      </c>
      <c r="C15" s="4" t="str">
        <f>'Sample library dilution'!C15</f>
        <v>G09</v>
      </c>
      <c r="D15" s="4" t="str">
        <f>'Sample library dilution'!D15</f>
        <v>sample library 5 dilution 1</v>
      </c>
      <c r="E15" s="14">
        <f>Calculation!O15</f>
        <v>17400.264821171389</v>
      </c>
      <c r="G15" s="55">
        <f>Calculation!L15</f>
        <v>11.672243436177572</v>
      </c>
    </row>
    <row r="16" spans="1:7" x14ac:dyDescent="0.25">
      <c r="A16" s="4" t="str">
        <f>'Sample library dilution'!A16</f>
        <v>G10</v>
      </c>
      <c r="B16" s="4" t="str">
        <f>'Sample library dilution'!B16</f>
        <v>G11</v>
      </c>
      <c r="C16" s="4" t="str">
        <f>'Sample library dilution'!C16</f>
        <v>G12</v>
      </c>
      <c r="D16" s="4" t="str">
        <f>'Sample library dilution'!D16</f>
        <v>sample library 5 dilution 2</v>
      </c>
      <c r="E16" s="14">
        <f>Calculation!O16</f>
        <v>17530.496908264835</v>
      </c>
      <c r="G16" s="55">
        <f>Calculation!L16</f>
        <v>15.193062146504721</v>
      </c>
    </row>
    <row r="17" spans="1:8" x14ac:dyDescent="0.25">
      <c r="A17" s="4" t="str">
        <f>'Sample library dilution'!A17</f>
        <v>H07</v>
      </c>
      <c r="B17" s="4" t="str">
        <f>'Sample library dilution'!B17</f>
        <v>H08</v>
      </c>
      <c r="C17" s="4" t="str">
        <f>'Sample library dilution'!C17</f>
        <v>H09</v>
      </c>
      <c r="D17" s="4" t="str">
        <f>'Sample library dilution'!D17</f>
        <v>sample library 6 dilution 1</v>
      </c>
      <c r="E17" s="14">
        <f>Calculation!O17</f>
        <v>14254.717804336222</v>
      </c>
      <c r="G17" s="55">
        <f>Calculation!L17</f>
        <v>11.978127161661783</v>
      </c>
    </row>
    <row r="18" spans="1:8" ht="15.75" thickBot="1" x14ac:dyDescent="0.3">
      <c r="A18" s="4" t="str">
        <f>'Sample library dilution'!A18</f>
        <v>H10</v>
      </c>
      <c r="B18" s="4" t="str">
        <f>'Sample library dilution'!B18</f>
        <v>H11</v>
      </c>
      <c r="C18" s="4" t="str">
        <f>'Sample library dilution'!C18</f>
        <v>H12</v>
      </c>
      <c r="D18" s="4" t="str">
        <f>'Sample library dilution'!D18</f>
        <v>sample library 6 dilution 2</v>
      </c>
      <c r="E18" s="14">
        <f>Calculation!O18</f>
        <v>14295.955770232382</v>
      </c>
      <c r="G18" s="55">
        <f>Calculation!L18</f>
        <v>15.505953152974447</v>
      </c>
      <c r="H18" s="36" t="s">
        <v>208</v>
      </c>
    </row>
    <row r="19" spans="1:8" ht="111.75" customHeight="1" thickBot="1" x14ac:dyDescent="0.3">
      <c r="G19" s="32"/>
      <c r="H19" s="56" t="s">
        <v>225</v>
      </c>
    </row>
    <row r="20" spans="1:8" ht="110.25" customHeight="1" thickBot="1" x14ac:dyDescent="0.3">
      <c r="G20" s="33"/>
      <c r="H20" s="56" t="s">
        <v>226</v>
      </c>
    </row>
    <row r="21" spans="1:8" ht="70.5" customHeight="1" thickBot="1" x14ac:dyDescent="0.3">
      <c r="G21" s="33"/>
      <c r="H21" s="56" t="s">
        <v>227</v>
      </c>
    </row>
    <row r="22" spans="1:8" x14ac:dyDescent="0.25">
      <c r="A22" s="74" t="s">
        <v>164</v>
      </c>
      <c r="B22" s="74"/>
    </row>
    <row r="23" spans="1:8" x14ac:dyDescent="0.25">
      <c r="A23" s="3" t="s">
        <v>151</v>
      </c>
      <c r="B23" s="3" t="s">
        <v>169</v>
      </c>
      <c r="C23" s="3" t="s">
        <v>171</v>
      </c>
    </row>
    <row r="24" spans="1:8" x14ac:dyDescent="0.25">
      <c r="A24" s="3" t="str">
        <f>'Library information'!A2</f>
        <v>sample library 1</v>
      </c>
      <c r="B24" s="4">
        <f>Calculation!AD5</f>
        <v>3.2383372300529536</v>
      </c>
      <c r="C24" s="4" t="str">
        <f>Calculation!AE5</f>
        <v>Pass</v>
      </c>
      <c r="H24" s="36"/>
    </row>
    <row r="25" spans="1:8" x14ac:dyDescent="0.25">
      <c r="A25" s="3" t="str">
        <f>'Library information'!A3</f>
        <v>sample library 2</v>
      </c>
      <c r="B25" s="4">
        <f>Calculation!AD6</f>
        <v>1.5536172502838328</v>
      </c>
      <c r="C25" s="4" t="str">
        <f>Calculation!AE6</f>
        <v>Pass</v>
      </c>
    </row>
    <row r="26" spans="1:8" x14ac:dyDescent="0.25">
      <c r="A26" s="3" t="str">
        <f>'Library information'!A4</f>
        <v>sample library 3</v>
      </c>
      <c r="B26" s="4">
        <f>Calculation!AD7</f>
        <v>30.695226474826477</v>
      </c>
      <c r="C26" s="4" t="str">
        <f>Calculation!AE7</f>
        <v>Fail</v>
      </c>
    </row>
    <row r="27" spans="1:8" x14ac:dyDescent="0.25">
      <c r="A27" s="3" t="str">
        <f>'Library information'!A5</f>
        <v>sample library 4</v>
      </c>
      <c r="B27" s="4">
        <f>Calculation!AD8</f>
        <v>21.891992190338808</v>
      </c>
      <c r="C27" s="4" t="str">
        <f>Calculation!AE8</f>
        <v>Fail</v>
      </c>
    </row>
    <row r="28" spans="1:8" x14ac:dyDescent="0.25">
      <c r="A28" s="3" t="str">
        <f>'Library information'!A6</f>
        <v>sample library 5</v>
      </c>
      <c r="B28" s="4">
        <f>Calculation!AD9</f>
        <v>12.193798836318658</v>
      </c>
      <c r="C28" s="4" t="str">
        <f>Calculation!AE9</f>
        <v>Fail</v>
      </c>
    </row>
    <row r="29" spans="1:8" x14ac:dyDescent="0.25">
      <c r="A29" s="3" t="str">
        <f>'Library information'!A7</f>
        <v>sample library 6</v>
      </c>
      <c r="B29" s="4">
        <f>Calculation!AD10</f>
        <v>4.1116082234039615</v>
      </c>
      <c r="C29" s="4" t="str">
        <f>Calculation!AE10</f>
        <v>Pass</v>
      </c>
    </row>
  </sheetData>
  <mergeCells count="1">
    <mergeCell ref="A22:B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tabSelected="1" topLeftCell="A49" zoomScaleNormal="100" workbookViewId="0">
      <selection activeCell="G15" sqref="G15"/>
    </sheetView>
  </sheetViews>
  <sheetFormatPr defaultRowHeight="15" x14ac:dyDescent="0.25"/>
  <cols>
    <col min="2" max="2" width="9.140625" style="23"/>
    <col min="4" max="4" width="15.7109375" bestFit="1" customWidth="1"/>
    <col min="7" max="7" width="23.5703125" bestFit="1" customWidth="1"/>
    <col min="8" max="8" width="14.42578125" style="23" bestFit="1" customWidth="1"/>
    <col min="9" max="9" width="17.7109375" bestFit="1" customWidth="1"/>
    <col min="12" max="12" width="12" style="23" bestFit="1" customWidth="1"/>
    <col min="13" max="13" width="12" customWidth="1"/>
    <col min="14" max="14" width="18.85546875" customWidth="1"/>
    <col min="15" max="15" width="23.7109375" customWidth="1"/>
    <col min="16" max="16" width="11.5703125" bestFit="1" customWidth="1"/>
    <col min="17" max="17" width="15.7109375" bestFit="1" customWidth="1"/>
    <col min="18" max="18" width="12" bestFit="1" customWidth="1"/>
    <col min="19" max="19" width="15.7109375" bestFit="1" customWidth="1"/>
    <col min="20" max="20" width="12" bestFit="1" customWidth="1"/>
    <col min="21" max="21" width="8.85546875" bestFit="1" customWidth="1"/>
    <col min="22" max="22" width="17.7109375" bestFit="1" customWidth="1"/>
    <col min="23" max="23" width="12.42578125" bestFit="1" customWidth="1"/>
    <col min="28" max="28" width="13.28515625" bestFit="1" customWidth="1"/>
    <col min="29" max="29" width="12" bestFit="1" customWidth="1"/>
    <col min="30" max="30" width="12" customWidth="1"/>
  </cols>
  <sheetData>
    <row r="1" spans="1:31" x14ac:dyDescent="0.25">
      <c r="A1" s="1" t="s">
        <v>0</v>
      </c>
      <c r="B1" s="5" t="s">
        <v>228</v>
      </c>
      <c r="D1" s="3" t="s">
        <v>97</v>
      </c>
      <c r="E1" s="3" t="s">
        <v>98</v>
      </c>
      <c r="F1" s="3" t="s">
        <v>99</v>
      </c>
      <c r="G1" s="3" t="s">
        <v>100</v>
      </c>
      <c r="H1" s="3" t="s">
        <v>172</v>
      </c>
      <c r="I1" s="3" t="s">
        <v>143</v>
      </c>
      <c r="J1" s="3" t="s">
        <v>144</v>
      </c>
      <c r="K1" s="3" t="s">
        <v>145</v>
      </c>
      <c r="L1" s="3" t="s">
        <v>223</v>
      </c>
      <c r="M1" s="3" t="s">
        <v>170</v>
      </c>
      <c r="N1" s="27" t="s">
        <v>101</v>
      </c>
      <c r="O1" s="27" t="s">
        <v>168</v>
      </c>
      <c r="Q1" s="57" t="s">
        <v>215</v>
      </c>
      <c r="R1" s="57" t="s">
        <v>216</v>
      </c>
      <c r="S1" s="11" t="s">
        <v>146</v>
      </c>
      <c r="T1" s="11" t="s">
        <v>147</v>
      </c>
    </row>
    <row r="2" spans="1:31" x14ac:dyDescent="0.25">
      <c r="A2" s="2" t="str">
        <f>'Raw data'!A2</f>
        <v>A01</v>
      </c>
      <c r="B2" s="24">
        <f>IF(SUM('Raw data'!$B$2:$B$97)&gt;4,IF(AND(ISNUMBER('Raw data'!$B2),'Raw data'!$B2&lt;40,'Raw data'!$B2&gt;0),'Raw data'!$B2,40),"")</f>
        <v>9.7189855575561523</v>
      </c>
      <c r="D2" s="4" t="str">
        <f>'Sample library dilution'!A2</f>
        <v>A01</v>
      </c>
      <c r="E2" s="4" t="str">
        <f>'Sample library dilution'!B2</f>
        <v>A02</v>
      </c>
      <c r="F2" s="4" t="str">
        <f>'Sample library dilution'!C2</f>
        <v>A03</v>
      </c>
      <c r="G2" s="4" t="str">
        <f>'Sample library dilution'!D2</f>
        <v>std1</v>
      </c>
      <c r="H2" s="4"/>
      <c r="I2" s="4">
        <f t="shared" ref="I2:I18" si="0">VLOOKUP(D2,$A$2:$B$97,2,FALSE)</f>
        <v>9.7189855575561523</v>
      </c>
      <c r="J2" s="4">
        <f t="shared" ref="J2:K16" si="1">VLOOKUP(E2,$A$2:$B$97,2,FALSE)</f>
        <v>9.7990999221801758</v>
      </c>
      <c r="K2" s="4">
        <f t="shared" si="1"/>
        <v>9.7376174926757812</v>
      </c>
      <c r="L2" s="4">
        <f>AVERAGE(I2:K2)</f>
        <v>9.7519009908040371</v>
      </c>
      <c r="M2" s="21">
        <f t="shared" ref="M2:M18" si="2">STDEV(I2:K2)</f>
        <v>4.1923640035934941E-2</v>
      </c>
      <c r="N2" s="28">
        <f>LOG(O2)</f>
        <v>1.3010299956639813</v>
      </c>
      <c r="O2" s="29">
        <v>20</v>
      </c>
      <c r="Q2" s="58">
        <f>SLOPE(L2:L6,N2:N6)</f>
        <v>-3.5322574615478515</v>
      </c>
      <c r="R2" s="58">
        <f>INTERCEPT(L2:L6,N2:N6)</f>
        <v>14.347131213714675</v>
      </c>
      <c r="S2" s="12">
        <f>RSQ(L2:L6,N2:N6)</f>
        <v>0.99997864469516662</v>
      </c>
      <c r="T2" s="36">
        <f>10^(-1/Q2)-1</f>
        <v>0.91913299049043773</v>
      </c>
    </row>
    <row r="3" spans="1:31" x14ac:dyDescent="0.25">
      <c r="A3" s="2" t="str">
        <f>'Raw data'!A3</f>
        <v>A02</v>
      </c>
      <c r="B3" s="24">
        <f>IF(SUM('Raw data'!$B$2:$B$97)&gt;4,IF(AND(ISNUMBER('Raw data'!$B3),'Raw data'!$B3&lt;40,'Raw data'!$B3&gt;0),'Raw data'!$B3,40),"")</f>
        <v>9.7990999221801758</v>
      </c>
      <c r="D3" s="4" t="str">
        <f>'Sample library dilution'!A3</f>
        <v>A04</v>
      </c>
      <c r="E3" s="4" t="str">
        <f>'Sample library dilution'!B3</f>
        <v>A05</v>
      </c>
      <c r="F3" s="4" t="str">
        <f>'Sample library dilution'!C3</f>
        <v>A06</v>
      </c>
      <c r="G3" s="4" t="str">
        <f>'Sample library dilution'!D3</f>
        <v>std2</v>
      </c>
      <c r="H3" s="4"/>
      <c r="I3" s="4">
        <f t="shared" si="0"/>
        <v>13.317564964294434</v>
      </c>
      <c r="J3" s="4">
        <f t="shared" si="1"/>
        <v>13.280332565307617</v>
      </c>
      <c r="K3" s="4">
        <f t="shared" si="1"/>
        <v>13.303240776062012</v>
      </c>
      <c r="L3" s="4">
        <f>AVERAGE(I3:K3)</f>
        <v>13.300379435221354</v>
      </c>
      <c r="M3" s="21">
        <f t="shared" si="2"/>
        <v>1.8780397683041298E-2</v>
      </c>
      <c r="N3" s="28">
        <f>LOG(O3)</f>
        <v>0.3010299956639812</v>
      </c>
      <c r="O3" s="29">
        <v>2</v>
      </c>
    </row>
    <row r="4" spans="1:31" x14ac:dyDescent="0.25">
      <c r="A4" s="2" t="str">
        <f>'Raw data'!A4</f>
        <v>A03</v>
      </c>
      <c r="B4" s="24">
        <f>IF(SUM('Raw data'!$B$2:$B$97)&gt;4,IF(AND(ISNUMBER('Raw data'!$B4),'Raw data'!$B4&lt;40,'Raw data'!$B4&gt;0),'Raw data'!$B4,40),"")</f>
        <v>9.7376174926757812</v>
      </c>
      <c r="D4" s="4" t="str">
        <f>'Sample library dilution'!A4</f>
        <v>A07</v>
      </c>
      <c r="E4" s="4" t="str">
        <f>'Sample library dilution'!B4</f>
        <v>A08</v>
      </c>
      <c r="F4" s="4" t="str">
        <f>'Sample library dilution'!C4</f>
        <v>A09</v>
      </c>
      <c r="G4" s="4" t="str">
        <f>'Sample library dilution'!D4</f>
        <v>std3</v>
      </c>
      <c r="H4" s="4"/>
      <c r="I4" s="4">
        <f t="shared" si="0"/>
        <v>16.736412048339844</v>
      </c>
      <c r="J4" s="4">
        <f t="shared" si="1"/>
        <v>16.790899276733398</v>
      </c>
      <c r="K4" s="4">
        <f t="shared" si="1"/>
        <v>16.802101135253906</v>
      </c>
      <c r="L4" s="4">
        <f>AVERAGE(I4:K4)</f>
        <v>16.776470820109051</v>
      </c>
      <c r="M4" s="21">
        <f t="shared" si="2"/>
        <v>3.5141134092703294E-2</v>
      </c>
      <c r="N4" s="28">
        <f>LOG(O4)</f>
        <v>-0.69897000433601875</v>
      </c>
      <c r="O4" s="29">
        <v>0.2</v>
      </c>
      <c r="Q4" s="3" t="s">
        <v>151</v>
      </c>
      <c r="R4" s="3" t="s">
        <v>97</v>
      </c>
      <c r="S4" s="3" t="s">
        <v>98</v>
      </c>
      <c r="T4" s="3" t="s">
        <v>99</v>
      </c>
      <c r="U4" s="3" t="s">
        <v>158</v>
      </c>
      <c r="V4" s="3" t="s">
        <v>159</v>
      </c>
      <c r="W4" s="3" t="s">
        <v>143</v>
      </c>
      <c r="X4" s="3" t="s">
        <v>144</v>
      </c>
      <c r="Y4" s="3" t="s">
        <v>145</v>
      </c>
      <c r="Z4" s="3" t="s">
        <v>160</v>
      </c>
      <c r="AA4" s="3" t="s">
        <v>161</v>
      </c>
      <c r="AB4" s="3" t="s">
        <v>148</v>
      </c>
      <c r="AC4" s="3" t="s">
        <v>149</v>
      </c>
      <c r="AD4" s="3" t="s">
        <v>169</v>
      </c>
      <c r="AE4" s="3" t="s">
        <v>171</v>
      </c>
    </row>
    <row r="5" spans="1:31" x14ac:dyDescent="0.25">
      <c r="A5" s="2" t="str">
        <f>'Raw data'!A5</f>
        <v>A04</v>
      </c>
      <c r="B5" s="24">
        <f>IF(SUM('Raw data'!$B$2:$B$97)&gt;4,IF(AND(ISNUMBER('Raw data'!$B5),'Raw data'!$B5&lt;40,'Raw data'!$B5&gt;0),'Raw data'!$B5,40),"")</f>
        <v>13.317564964294434</v>
      </c>
      <c r="D5" s="4" t="str">
        <f>'Sample library dilution'!A5</f>
        <v>A10</v>
      </c>
      <c r="E5" s="4" t="str">
        <f>'Sample library dilution'!B5</f>
        <v>A11</v>
      </c>
      <c r="F5" s="4" t="str">
        <f>'Sample library dilution'!C5</f>
        <v>A12</v>
      </c>
      <c r="G5" s="4" t="str">
        <f>'Sample library dilution'!D5</f>
        <v>std4</v>
      </c>
      <c r="H5" s="4"/>
      <c r="I5" s="4">
        <f t="shared" si="0"/>
        <v>20.332981109619141</v>
      </c>
      <c r="J5" s="4">
        <f t="shared" si="1"/>
        <v>20.449625015258789</v>
      </c>
      <c r="K5" s="4">
        <f t="shared" si="1"/>
        <v>20.34681510925293</v>
      </c>
      <c r="L5" s="4">
        <f>AVERAGE(I5:K5)</f>
        <v>20.376473744710285</v>
      </c>
      <c r="M5" s="21">
        <f t="shared" si="2"/>
        <v>6.3727358125157577E-2</v>
      </c>
      <c r="N5" s="28">
        <f>LOG(O5)</f>
        <v>-1.6989700043360187</v>
      </c>
      <c r="O5" s="29">
        <v>0.02</v>
      </c>
      <c r="Q5" s="3" t="str">
        <f>'Library information'!A2</f>
        <v>sample library 1</v>
      </c>
      <c r="R5" s="4" t="str">
        <f>'Library information'!B2</f>
        <v>C01</v>
      </c>
      <c r="S5" s="4" t="str">
        <f>'Library information'!C2</f>
        <v>C02</v>
      </c>
      <c r="T5" s="4" t="str">
        <f>'Library information'!D2</f>
        <v>C03</v>
      </c>
      <c r="U5" s="4" t="str">
        <f>'Library information'!E2</f>
        <v>C04</v>
      </c>
      <c r="V5" s="25">
        <f>'Library information'!F2</f>
        <v>6943</v>
      </c>
      <c r="W5" s="4">
        <f>VLOOKUP(R5,$D$2:$O$96,12,FALSE)</f>
        <v>0.52953056016949906</v>
      </c>
      <c r="X5" s="4">
        <f>VLOOKUP(S5,$D$2:$O$96,12,FALSE)</f>
        <v>0.21738936785730739</v>
      </c>
      <c r="Y5" s="4">
        <f>VLOOKUP(T5,$D$2:$O$96,12,FALSE)</f>
        <v>2.314674386333611</v>
      </c>
      <c r="Z5" s="4">
        <f>VLOOKUP(U5,$D$2:$O$96,12,FALSE)</f>
        <v>2.0647135010360786</v>
      </c>
      <c r="AA5" s="4">
        <f t="shared" ref="AA5:AA10" si="3">SUM(W5:Z5)</f>
        <v>5.1263078153964958</v>
      </c>
      <c r="AB5" s="20">
        <f>IF(AND(ISNUMBER(O8), O8&gt;0),AA5/O8,"")</f>
        <v>3.55812129495746E-4</v>
      </c>
      <c r="AC5" s="20">
        <f t="shared" ref="AC5:AC10" si="4">IF(AND(ISNUMBER(V5), V5&gt;0),8/V5,"")</f>
        <v>1.1522396658504969E-3</v>
      </c>
      <c r="AD5" s="20">
        <f t="shared" ref="AD5:AD10" si="5">IF(AND(ISNUMBER(AB5), ISNUMBER(AC5)),(IF(AB5&lt;AC5,AC5/AB5,AB5/AC5)),"")</f>
        <v>3.2383372300529536</v>
      </c>
      <c r="AE5" s="4" t="str">
        <f>IF(ISNUMBER(AD5),(IF(AD5&lt;8, "Pass","Fail")),"")</f>
        <v>Pass</v>
      </c>
    </row>
    <row r="6" spans="1:31" x14ac:dyDescent="0.25">
      <c r="A6" s="2" t="str">
        <f>'Raw data'!A6</f>
        <v>A05</v>
      </c>
      <c r="B6" s="24">
        <f>IF(SUM('Raw data'!$B$2:$B$97)&gt;4,IF(AND(ISNUMBER('Raw data'!$B6),'Raw data'!$B6&lt;40,'Raw data'!$B6&gt;0),'Raw data'!$B6,40),"")</f>
        <v>13.280332565307617</v>
      </c>
      <c r="D6" s="4" t="str">
        <f>'Sample library dilution'!A6</f>
        <v>B01</v>
      </c>
      <c r="E6" s="4" t="str">
        <f>'Sample library dilution'!B6</f>
        <v>B02</v>
      </c>
      <c r="F6" s="4" t="str">
        <f>'Sample library dilution'!C6</f>
        <v>B03</v>
      </c>
      <c r="G6" s="4" t="str">
        <f>'Sample library dilution'!D6</f>
        <v>std5</v>
      </c>
      <c r="H6" s="4"/>
      <c r="I6" s="4">
        <f t="shared" si="0"/>
        <v>23.882169723510742</v>
      </c>
      <c r="J6" s="4">
        <f t="shared" si="1"/>
        <v>23.897882461547852</v>
      </c>
      <c r="K6" s="4">
        <f t="shared" si="1"/>
        <v>23.845371246337891</v>
      </c>
      <c r="L6" s="4">
        <f>AVERAGE(I6:K6)</f>
        <v>23.875141143798828</v>
      </c>
      <c r="M6" s="21">
        <f t="shared" si="2"/>
        <v>2.6951950398473125E-2</v>
      </c>
      <c r="N6" s="28">
        <f>LOG(O6)</f>
        <v>-2.6989700043360187</v>
      </c>
      <c r="O6" s="30">
        <v>2E-3</v>
      </c>
      <c r="Q6" s="3" t="str">
        <f>'Library information'!A3</f>
        <v>sample library 2</v>
      </c>
      <c r="R6" s="4" t="str">
        <f>'Library information'!B3</f>
        <v>D01</v>
      </c>
      <c r="S6" s="4" t="str">
        <f>'Library information'!C3</f>
        <v>D02</v>
      </c>
      <c r="T6" s="4" t="str">
        <f>'Library information'!D3</f>
        <v>D03</v>
      </c>
      <c r="U6" s="4" t="str">
        <f>'Library information'!E3</f>
        <v>D04</v>
      </c>
      <c r="V6" s="25">
        <f>'Library information'!F3</f>
        <v>6943</v>
      </c>
      <c r="W6" s="4">
        <f t="shared" ref="W6:X10" si="6">VLOOKUP(R6,$D$2:$O$96,12,FALSE)</f>
        <v>20.982946388667063</v>
      </c>
      <c r="X6" s="4">
        <f t="shared" si="6"/>
        <v>9.3748598768738063</v>
      </c>
      <c r="Y6" s="4">
        <f t="shared" ref="Y6:Z10" si="7">VLOOKUP(T6,$D$2:$O$96,12,FALSE)</f>
        <v>20.563660943613773</v>
      </c>
      <c r="Z6" s="4">
        <f t="shared" si="7"/>
        <v>56.73831660731711</v>
      </c>
      <c r="AA6" s="4">
        <f t="shared" si="3"/>
        <v>107.65978381647176</v>
      </c>
      <c r="AB6" s="20">
        <f>IF(AND(ISNUMBER(O10), O10&gt;0),AA6/O10,"")</f>
        <v>1.7901394213266112E-3</v>
      </c>
      <c r="AC6" s="20">
        <f t="shared" si="4"/>
        <v>1.1522396658504969E-3</v>
      </c>
      <c r="AD6" s="20">
        <f t="shared" si="5"/>
        <v>1.5536172502838328</v>
      </c>
      <c r="AE6" s="4" t="str">
        <f t="shared" ref="AE6:AE10" si="8">IF(ISNUMBER(AD6),(IF(AD6&lt;8, "Pass","Fail")),"")</f>
        <v>Pass</v>
      </c>
    </row>
    <row r="7" spans="1:31" x14ac:dyDescent="0.25">
      <c r="A7" s="2" t="str">
        <f>'Raw data'!A7</f>
        <v>A06</v>
      </c>
      <c r="B7" s="24">
        <f>IF(SUM('Raw data'!$B$2:$B$97)&gt;4,IF(AND(ISNUMBER('Raw data'!$B7),'Raw data'!$B7&lt;40,'Raw data'!$B7&gt;0),'Raw data'!$B7,40),"")</f>
        <v>13.303240776062012</v>
      </c>
      <c r="D7" s="4" t="str">
        <f>'Sample library dilution'!A7</f>
        <v>C07</v>
      </c>
      <c r="E7" s="4" t="str">
        <f>'Sample library dilution'!B7</f>
        <v>C08</v>
      </c>
      <c r="F7" s="4" t="str">
        <f>'Sample library dilution'!C7</f>
        <v>C09</v>
      </c>
      <c r="G7" s="4" t="str">
        <f>'Sample library dilution'!D7</f>
        <v>sample library 1 dilution 1</v>
      </c>
      <c r="H7" s="4">
        <f>'Sample library dilution'!E7</f>
        <v>2000</v>
      </c>
      <c r="I7" s="4">
        <f t="shared" si="0"/>
        <v>11.953924179077148</v>
      </c>
      <c r="J7" s="4">
        <f t="shared" si="1"/>
        <v>11.96700382232666</v>
      </c>
      <c r="K7" s="4">
        <f t="shared" si="1"/>
        <v>11.982856750488281</v>
      </c>
      <c r="L7" s="4">
        <f>IF(ISERROR(AVERAGE(I7:K7)),"",AVERAGE(I7:K7))</f>
        <v>11.967928250630697</v>
      </c>
      <c r="M7" s="21">
        <f t="shared" si="2"/>
        <v>1.4488421165953617E-2</v>
      </c>
      <c r="N7" s="4">
        <f t="shared" ref="N7:N42" si="9">(L7-$R$2)/$Q$2</f>
        <v>0.67356442416329432</v>
      </c>
      <c r="O7" s="19">
        <f>IF(AND(ISNUMBER('Library information'!G2),'Library information'!G2&gt;0),10^N7*H7*(426/'Library information'!G2), "")</f>
        <v>14349.804607482032</v>
      </c>
      <c r="Q7" s="3" t="str">
        <f>'Library information'!A4</f>
        <v>sample library 3</v>
      </c>
      <c r="R7" s="4" t="str">
        <f>'Library information'!B4</f>
        <v>E01</v>
      </c>
      <c r="S7" s="4" t="str">
        <f>'Library information'!C4</f>
        <v>E02</v>
      </c>
      <c r="T7" s="4" t="str">
        <f>'Library information'!D4</f>
        <v>E03</v>
      </c>
      <c r="U7" s="4" t="str">
        <f>'Library information'!E4</f>
        <v>E04</v>
      </c>
      <c r="V7" s="25">
        <f>'Library information'!F4</f>
        <v>6943</v>
      </c>
      <c r="W7" s="4">
        <f t="shared" si="6"/>
        <v>15899.110736434919</v>
      </c>
      <c r="X7" s="4">
        <f t="shared" si="6"/>
        <v>10399.728898742838</v>
      </c>
      <c r="Y7" s="4">
        <f t="shared" si="7"/>
        <v>16235.32432621455</v>
      </c>
      <c r="Z7" s="4">
        <f t="shared" si="7"/>
        <v>16543.673377077361</v>
      </c>
      <c r="AA7" s="4">
        <f t="shared" si="3"/>
        <v>59077.837338469661</v>
      </c>
      <c r="AB7" s="20">
        <f>IF(AND(ISNUMBER(O12), O12&gt;0),AA7/O12,"")</f>
        <v>3.5368257496559384E-2</v>
      </c>
      <c r="AC7" s="20">
        <f t="shared" si="4"/>
        <v>1.1522396658504969E-3</v>
      </c>
      <c r="AD7" s="20">
        <f t="shared" si="5"/>
        <v>30.695226474826477</v>
      </c>
      <c r="AE7" s="4" t="str">
        <f t="shared" si="8"/>
        <v>Fail</v>
      </c>
    </row>
    <row r="8" spans="1:31" x14ac:dyDescent="0.25">
      <c r="A8" s="2" t="str">
        <f>'Raw data'!A8</f>
        <v>A07</v>
      </c>
      <c r="B8" s="24">
        <f>IF(SUM('Raw data'!$B$2:$B$97)&gt;4,IF(AND(ISNUMBER('Raw data'!$B8),'Raw data'!$B8&lt;40,'Raw data'!$B8&gt;0),'Raw data'!$B8,40),"")</f>
        <v>16.736412048339844</v>
      </c>
      <c r="D8" s="4" t="str">
        <f>'Sample library dilution'!A8</f>
        <v>C10</v>
      </c>
      <c r="E8" s="4" t="str">
        <f>'Sample library dilution'!B8</f>
        <v>C11</v>
      </c>
      <c r="F8" s="4" t="str">
        <f>'Sample library dilution'!C8</f>
        <v>C12</v>
      </c>
      <c r="G8" s="4" t="str">
        <f>'Sample library dilution'!D8</f>
        <v>sample library 1 dilution 2</v>
      </c>
      <c r="H8" s="4">
        <f>'Sample library dilution'!E8</f>
        <v>20000</v>
      </c>
      <c r="I8" s="4">
        <f t="shared" si="0"/>
        <v>15.469490051269531</v>
      </c>
      <c r="J8" s="4">
        <f t="shared" si="1"/>
        <v>15.492535591125488</v>
      </c>
      <c r="K8" s="4">
        <f t="shared" si="1"/>
        <v>15.520114898681641</v>
      </c>
      <c r="L8" s="4">
        <f t="shared" ref="L8:L18" si="10">IF(ISERROR(AVERAGE(I8:K8)),"",AVERAGE(I8:K8))</f>
        <v>15.494046847025553</v>
      </c>
      <c r="M8" s="21">
        <f t="shared" si="2"/>
        <v>2.5346236696429918E-2</v>
      </c>
      <c r="N8" s="4">
        <f t="shared" si="9"/>
        <v>-0.32469763198073726</v>
      </c>
      <c r="O8" s="19">
        <f>IF(AND(ISNUMBER('Library information'!G2),'Library information'!G2&gt;0),10^N8*H8*(426/'Library information'!G2), "")</f>
        <v>14407.344186555576</v>
      </c>
      <c r="Q8" s="3" t="str">
        <f>'Library information'!A5</f>
        <v>sample library 4</v>
      </c>
      <c r="R8" s="4" t="str">
        <f>'Library information'!B5</f>
        <v>F01</v>
      </c>
      <c r="S8" s="4" t="str">
        <f>'Library information'!C5</f>
        <v>F02</v>
      </c>
      <c r="T8" s="4" t="str">
        <f>'Library information'!D5</f>
        <v>F03</v>
      </c>
      <c r="U8" s="4" t="str">
        <f>'Library information'!E5</f>
        <v>F04</v>
      </c>
      <c r="V8" s="25">
        <f>'Library information'!F5</f>
        <v>6943</v>
      </c>
      <c r="W8" s="4">
        <f t="shared" si="6"/>
        <v>614.80661508741639</v>
      </c>
      <c r="X8" s="4">
        <f t="shared" si="6"/>
        <v>280.76305227034777</v>
      </c>
      <c r="Y8" s="4">
        <f t="shared" si="7"/>
        <v>564.53802421933574</v>
      </c>
      <c r="Z8" s="4">
        <f t="shared" si="7"/>
        <v>490.56616404754772</v>
      </c>
      <c r="AA8" s="4">
        <f t="shared" si="3"/>
        <v>1950.6738556246478</v>
      </c>
      <c r="AB8" s="20">
        <f>IF(AND(ISNUMBER(O14), O14&gt;0),AA8/O14,"")</f>
        <v>2.5224821766197676E-2</v>
      </c>
      <c r="AC8" s="20">
        <f t="shared" si="4"/>
        <v>1.1522396658504969E-3</v>
      </c>
      <c r="AD8" s="20">
        <f t="shared" si="5"/>
        <v>21.891992190338808</v>
      </c>
      <c r="AE8" s="4" t="str">
        <f t="shared" si="8"/>
        <v>Fail</v>
      </c>
    </row>
    <row r="9" spans="1:31" x14ac:dyDescent="0.25">
      <c r="A9" s="2" t="str">
        <f>'Raw data'!A9</f>
        <v>A08</v>
      </c>
      <c r="B9" s="24">
        <f>IF(SUM('Raw data'!$B$2:$B$97)&gt;4,IF(AND(ISNUMBER('Raw data'!$B9),'Raw data'!$B9&lt;40,'Raw data'!$B9&gt;0),'Raw data'!$B9,40),"")</f>
        <v>16.790899276733398</v>
      </c>
      <c r="D9" s="4" t="str">
        <f>'Sample library dilution'!A9</f>
        <v>D07</v>
      </c>
      <c r="E9" s="4" t="str">
        <f>'Sample library dilution'!B9</f>
        <v>D08</v>
      </c>
      <c r="F9" s="4" t="str">
        <f>'Sample library dilution'!C9</f>
        <v>D09</v>
      </c>
      <c r="G9" s="4" t="str">
        <f>'Sample library dilution'!D9</f>
        <v>sample library 2 dilution 1</v>
      </c>
      <c r="H9" s="4">
        <f>'Sample library dilution'!E9</f>
        <v>2000</v>
      </c>
      <c r="I9" s="4">
        <f t="shared" si="0"/>
        <v>8.682856559753418</v>
      </c>
      <c r="J9" s="4">
        <f t="shared" si="1"/>
        <v>8.6928625106811523</v>
      </c>
      <c r="K9" s="4">
        <f t="shared" si="1"/>
        <v>8.7376585006713867</v>
      </c>
      <c r="L9" s="4">
        <f t="shared" si="10"/>
        <v>8.7044591903686523</v>
      </c>
      <c r="M9" s="21">
        <f t="shared" si="2"/>
        <v>2.918347849254764E-2</v>
      </c>
      <c r="N9" s="4">
        <f t="shared" si="9"/>
        <v>1.5974690646908218</v>
      </c>
      <c r="O9" s="19">
        <f>IF(AND(ISNUMBER('Library information'!G3),'Library information'!G3&gt;0),10^N9*H9*(426/'Library information'!G3), "")</f>
        <v>120434.42073692819</v>
      </c>
      <c r="Q9" s="3" t="str">
        <f>'Library information'!A6</f>
        <v>sample library 5</v>
      </c>
      <c r="R9" s="4" t="str">
        <f>'Library information'!B6</f>
        <v>G01</v>
      </c>
      <c r="S9" s="4" t="str">
        <f>'Library information'!C6</f>
        <v>G02</v>
      </c>
      <c r="T9" s="4" t="str">
        <f>'Library information'!D6</f>
        <v>G03</v>
      </c>
      <c r="U9" s="4" t="str">
        <f>'Library information'!E6</f>
        <v>G04</v>
      </c>
      <c r="V9" s="25">
        <f>'Library information'!F6</f>
        <v>6943</v>
      </c>
      <c r="W9" s="4">
        <f t="shared" si="6"/>
        <v>63.873287244212015</v>
      </c>
      <c r="X9" s="4">
        <f t="shared" si="6"/>
        <v>26.951559413534813</v>
      </c>
      <c r="Y9" s="4">
        <f t="shared" si="7"/>
        <v>85.523193445322192</v>
      </c>
      <c r="Z9" s="4">
        <f t="shared" si="7"/>
        <v>69.958574098385753</v>
      </c>
      <c r="AA9" s="4">
        <f t="shared" si="3"/>
        <v>246.30661420145478</v>
      </c>
      <c r="AB9" s="20">
        <f>IF(AND(ISNUMBER(O16), O16&gt;0),AA9/O16,"")</f>
        <v>1.4050178696607988E-2</v>
      </c>
      <c r="AC9" s="20">
        <f t="shared" si="4"/>
        <v>1.1522396658504969E-3</v>
      </c>
      <c r="AD9" s="20">
        <f t="shared" si="5"/>
        <v>12.193798836318658</v>
      </c>
      <c r="AE9" s="4" t="str">
        <f t="shared" si="8"/>
        <v>Fail</v>
      </c>
    </row>
    <row r="10" spans="1:31" x14ac:dyDescent="0.25">
      <c r="A10" s="2" t="str">
        <f>'Raw data'!A10</f>
        <v>A09</v>
      </c>
      <c r="B10" s="24">
        <f>IF(SUM('Raw data'!$B$2:$B$97)&gt;4,IF(AND(ISNUMBER('Raw data'!$B10),'Raw data'!$B10&lt;40,'Raw data'!$B10&gt;0),'Raw data'!$B10,40),"")</f>
        <v>16.802101135253906</v>
      </c>
      <c r="D10" s="4" t="str">
        <f>'Sample library dilution'!A10</f>
        <v>D10</v>
      </c>
      <c r="E10" s="4" t="str">
        <f>'Sample library dilution'!B10</f>
        <v>D11</v>
      </c>
      <c r="F10" s="4" t="str">
        <f>'Sample library dilution'!C10</f>
        <v>D12</v>
      </c>
      <c r="G10" s="4" t="str">
        <f>'Sample library dilution'!D10</f>
        <v>sample library 2 dilution 2</v>
      </c>
      <c r="H10" s="4">
        <f>'Sample library dilution'!E10</f>
        <v>20000</v>
      </c>
      <c r="I10" s="4">
        <f t="shared" si="0"/>
        <v>13.319247245788574</v>
      </c>
      <c r="J10" s="4">
        <f t="shared" si="1"/>
        <v>13.304418563842773</v>
      </c>
      <c r="K10" s="4">
        <f t="shared" si="1"/>
        <v>13.28230094909668</v>
      </c>
      <c r="L10" s="4">
        <f t="shared" si="10"/>
        <v>13.30198891957601</v>
      </c>
      <c r="M10" s="21">
        <f t="shared" si="2"/>
        <v>1.8592594984526496E-2</v>
      </c>
      <c r="N10" s="4">
        <f t="shared" si="9"/>
        <v>0.29588508355239751</v>
      </c>
      <c r="O10" s="19">
        <f>IF(AND(ISNUMBER('Library information'!G3),'Library information'!G3&gt;0),10^N10*H10*(426/'Library information'!G3), "")</f>
        <v>60140.446343943848</v>
      </c>
      <c r="Q10" s="3" t="str">
        <f>'Library information'!A7</f>
        <v>sample library 6</v>
      </c>
      <c r="R10" s="4" t="str">
        <f>'Library information'!B7</f>
        <v>H01</v>
      </c>
      <c r="S10" s="4" t="str">
        <f>'Library information'!C7</f>
        <v>H02</v>
      </c>
      <c r="T10" s="4" t="str">
        <f>'Library information'!D7</f>
        <v>H03</v>
      </c>
      <c r="U10" s="4" t="str">
        <f>'Library information'!E7</f>
        <v>H04</v>
      </c>
      <c r="V10" s="25">
        <f>'Library information'!F7</f>
        <v>6943</v>
      </c>
      <c r="W10" s="4">
        <f t="shared" si="6"/>
        <v>21.088690370326184</v>
      </c>
      <c r="X10" s="4">
        <f t="shared" si="6"/>
        <v>6.6840628956778838</v>
      </c>
      <c r="Y10" s="4">
        <f t="shared" si="7"/>
        <v>23.788892251293156</v>
      </c>
      <c r="Z10" s="4">
        <f t="shared" si="7"/>
        <v>16.166275331104639</v>
      </c>
      <c r="AA10" s="4">
        <f t="shared" si="3"/>
        <v>67.727920848401865</v>
      </c>
      <c r="AB10" s="20">
        <f>IF(AND(ISNUMBER(O18), O18&gt;0),AA10/O18,"")</f>
        <v>4.7375580854431354E-3</v>
      </c>
      <c r="AC10" s="20">
        <f t="shared" si="4"/>
        <v>1.1522396658504969E-3</v>
      </c>
      <c r="AD10" s="20">
        <f t="shared" si="5"/>
        <v>4.1116082234039615</v>
      </c>
      <c r="AE10" s="4" t="str">
        <f t="shared" si="8"/>
        <v>Pass</v>
      </c>
    </row>
    <row r="11" spans="1:31" x14ac:dyDescent="0.25">
      <c r="A11" s="2" t="str">
        <f>'Raw data'!A11</f>
        <v>A10</v>
      </c>
      <c r="B11" s="24">
        <f>IF(SUM('Raw data'!$B$2:$B$97)&gt;4,IF(AND(ISNUMBER('Raw data'!$B11),'Raw data'!$B11&lt;40,'Raw data'!$B11&gt;0),'Raw data'!$B11,40),"")</f>
        <v>20.332981109619141</v>
      </c>
      <c r="D11" s="4" t="str">
        <f>'Sample library dilution'!A11</f>
        <v>E07</v>
      </c>
      <c r="E11" s="4" t="str">
        <f>'Sample library dilution'!B11</f>
        <v>E08</v>
      </c>
      <c r="F11" s="4" t="str">
        <f>'Sample library dilution'!C11</f>
        <v>E09</v>
      </c>
      <c r="G11" s="4" t="str">
        <f>'Sample library dilution'!D11</f>
        <v>sample library 3 dilution 1</v>
      </c>
      <c r="H11" s="4">
        <f>'Sample library dilution'!E11</f>
        <v>2000</v>
      </c>
      <c r="I11" s="4">
        <f t="shared" si="0"/>
        <v>4.8088436126708984</v>
      </c>
      <c r="J11" s="4">
        <f t="shared" si="1"/>
        <v>4.8192057609558105</v>
      </c>
      <c r="K11" s="4">
        <f t="shared" si="1"/>
        <v>4.8088655471801758</v>
      </c>
      <c r="L11" s="4">
        <f t="shared" si="10"/>
        <v>4.8123049736022949</v>
      </c>
      <c r="M11" s="21">
        <f t="shared" si="2"/>
        <v>5.9762672174615145E-3</v>
      </c>
      <c r="N11" s="4">
        <f t="shared" si="9"/>
        <v>2.6993576611865024</v>
      </c>
      <c r="O11" s="19">
        <f>IF(AND(ISNUMBER('Library information'!G4),'Library information'!G4&gt;0),10^N11*H11*(426/'Library information'!G4), "")</f>
        <v>1522787.2244606118</v>
      </c>
    </row>
    <row r="12" spans="1:31" x14ac:dyDescent="0.25">
      <c r="A12" s="2" t="str">
        <f>'Raw data'!A12</f>
        <v>A11</v>
      </c>
      <c r="B12" s="24">
        <f>IF(SUM('Raw data'!$B$2:$B$97)&gt;4,IF(AND(ISNUMBER('Raw data'!$B12),'Raw data'!$B12&lt;40,'Raw data'!$B12&gt;0),'Raw data'!$B12,40),"")</f>
        <v>20.449625015258789</v>
      </c>
      <c r="D12" s="4" t="str">
        <f>'Sample library dilution'!A12</f>
        <v>E10</v>
      </c>
      <c r="E12" s="4" t="str">
        <f>'Sample library dilution'!B12</f>
        <v>E11</v>
      </c>
      <c r="F12" s="4" t="str">
        <f>'Sample library dilution'!C12</f>
        <v>E12</v>
      </c>
      <c r="G12" s="4" t="str">
        <f>'Sample library dilution'!D12</f>
        <v>sample library 3 dilution 2</v>
      </c>
      <c r="H12" s="4">
        <f>'Sample library dilution'!E12</f>
        <v>20000</v>
      </c>
      <c r="I12" s="4">
        <f t="shared" si="0"/>
        <v>8.1884012222290039</v>
      </c>
      <c r="J12" s="4">
        <f t="shared" si="1"/>
        <v>8.2265081405639648</v>
      </c>
      <c r="K12" s="4">
        <f t="shared" si="1"/>
        <v>8.1930875778198242</v>
      </c>
      <c r="L12" s="4">
        <f t="shared" si="10"/>
        <v>8.2026656468709316</v>
      </c>
      <c r="M12" s="21">
        <f t="shared" si="2"/>
        <v>2.0780732934804598E-2</v>
      </c>
      <c r="N12" s="4">
        <f t="shared" si="9"/>
        <v>1.7395293615293861</v>
      </c>
      <c r="O12" s="19">
        <f>IF(AND(ISNUMBER('Library information'!G4),'Library information'!G4&gt;0),10^N12*H12*(426/'Library information'!G4), "")</f>
        <v>1670363.2443361606</v>
      </c>
    </row>
    <row r="13" spans="1:31" x14ac:dyDescent="0.25">
      <c r="A13" s="2" t="str">
        <f>'Raw data'!A13</f>
        <v>A12</v>
      </c>
      <c r="B13" s="24">
        <f>IF(SUM('Raw data'!$B$2:$B$97)&gt;4,IF(AND(ISNUMBER('Raw data'!$B13),'Raw data'!$B13&lt;40,'Raw data'!$B13&gt;0),'Raw data'!$B13,40),"")</f>
        <v>20.34681510925293</v>
      </c>
      <c r="D13" s="4" t="str">
        <f>'Sample library dilution'!A13</f>
        <v>F07</v>
      </c>
      <c r="E13" s="4" t="str">
        <f>'Sample library dilution'!B13</f>
        <v>F08</v>
      </c>
      <c r="F13" s="4" t="str">
        <f>'Sample library dilution'!C13</f>
        <v>F09</v>
      </c>
      <c r="G13" s="4" t="str">
        <f>'Sample library dilution'!D13</f>
        <v>sample library 4 dilution 1</v>
      </c>
      <c r="H13" s="4">
        <f>'Sample library dilution'!E13</f>
        <v>2000</v>
      </c>
      <c r="I13" s="4">
        <f t="shared" si="0"/>
        <v>9.3231716156005859</v>
      </c>
      <c r="J13" s="4">
        <f t="shared" si="1"/>
        <v>9.3416280746459961</v>
      </c>
      <c r="K13" s="4">
        <f t="shared" si="1"/>
        <v>9.3501853942871094</v>
      </c>
      <c r="L13" s="4">
        <f t="shared" si="10"/>
        <v>9.3383283615112305</v>
      </c>
      <c r="M13" s="21">
        <f t="shared" si="2"/>
        <v>1.3805873380917469E-2</v>
      </c>
      <c r="N13" s="4">
        <f t="shared" si="9"/>
        <v>1.4180174878896183</v>
      </c>
      <c r="O13" s="19">
        <f>IF(AND(ISNUMBER('Library information'!G5),'Library information'!G5&gt;0),10^N13*H13*(426/'Library information'!G5), "")</f>
        <v>79670.776745438954</v>
      </c>
    </row>
    <row r="14" spans="1:31" x14ac:dyDescent="0.25">
      <c r="A14" s="2" t="str">
        <f>'Raw data'!A14</f>
        <v>B01</v>
      </c>
      <c r="B14" s="24">
        <f>IF(SUM('Raw data'!$B$2:$B$97)&gt;4,IF(AND(ISNUMBER('Raw data'!$B14),'Raw data'!$B14&lt;40,'Raw data'!$B14&gt;0),'Raw data'!$B14,40),"")</f>
        <v>23.882169723510742</v>
      </c>
      <c r="D14" s="4" t="str">
        <f>'Sample library dilution'!A14</f>
        <v>F10</v>
      </c>
      <c r="E14" s="4" t="str">
        <f>'Sample library dilution'!B14</f>
        <v>F11</v>
      </c>
      <c r="F14" s="4" t="str">
        <f>'Sample library dilution'!C14</f>
        <v>F12</v>
      </c>
      <c r="G14" s="4" t="str">
        <f>'Sample library dilution'!D14</f>
        <v>sample library 4 dilution 2</v>
      </c>
      <c r="H14" s="4">
        <f>'Sample library dilution'!E14</f>
        <v>20000</v>
      </c>
      <c r="I14" s="4">
        <f t="shared" si="0"/>
        <v>12.928472518920898</v>
      </c>
      <c r="J14" s="4">
        <f t="shared" si="1"/>
        <v>12.93062686920166</v>
      </c>
      <c r="K14" s="4">
        <f t="shared" si="1"/>
        <v>12.889806747436523</v>
      </c>
      <c r="L14" s="4">
        <f t="shared" si="10"/>
        <v>12.916302045186361</v>
      </c>
      <c r="M14" s="21">
        <f t="shared" si="2"/>
        <v>2.2970870867741439E-2</v>
      </c>
      <c r="N14" s="4">
        <f t="shared" si="9"/>
        <v>0.40507499357119858</v>
      </c>
      <c r="O14" s="19">
        <f>IF(AND(ISNUMBER('Library information'!G5),'Library information'!G5&gt;0),10^N14*H14*(426/'Library information'!G5), "")</f>
        <v>77331.521851965386</v>
      </c>
    </row>
    <row r="15" spans="1:31" x14ac:dyDescent="0.25">
      <c r="A15" s="2" t="str">
        <f>'Raw data'!A15</f>
        <v>B02</v>
      </c>
      <c r="B15" s="24">
        <f>IF(SUM('Raw data'!$B$2:$B$97)&gt;4,IF(AND(ISNUMBER('Raw data'!$B15),'Raw data'!$B15&lt;40,'Raw data'!$B15&gt;0),'Raw data'!$B15,40),"")</f>
        <v>23.897882461547852</v>
      </c>
      <c r="D15" s="4" t="str">
        <f>'Sample library dilution'!A15</f>
        <v>G07</v>
      </c>
      <c r="E15" s="4" t="str">
        <f>'Sample library dilution'!B15</f>
        <v>G08</v>
      </c>
      <c r="F15" s="4" t="str">
        <f>'Sample library dilution'!C15</f>
        <v>G09</v>
      </c>
      <c r="G15" s="4" t="str">
        <f>'Sample library dilution'!D15</f>
        <v>sample library 5 dilution 1</v>
      </c>
      <c r="H15" s="4">
        <f>'Sample library dilution'!E15</f>
        <v>2000</v>
      </c>
      <c r="I15" s="4">
        <f t="shared" si="0"/>
        <v>11.658293724060059</v>
      </c>
      <c r="J15" s="4">
        <f t="shared" si="1"/>
        <v>11.670389175415039</v>
      </c>
      <c r="K15" s="4">
        <f t="shared" si="1"/>
        <v>11.688047409057617</v>
      </c>
      <c r="L15" s="4">
        <f t="shared" si="10"/>
        <v>11.672243436177572</v>
      </c>
      <c r="M15" s="21">
        <f t="shared" si="2"/>
        <v>1.4963260171670031E-2</v>
      </c>
      <c r="N15" s="4">
        <f t="shared" si="9"/>
        <v>0.75727429459939621</v>
      </c>
      <c r="O15" s="19">
        <f>IF(AND(ISNUMBER('Library information'!G6),'Library information'!G6&gt;0),10^N15*H15*(426/'Library information'!G6), "")</f>
        <v>17400.264821171389</v>
      </c>
    </row>
    <row r="16" spans="1:31" x14ac:dyDescent="0.25">
      <c r="A16" s="2" t="str">
        <f>'Raw data'!A16</f>
        <v>B03</v>
      </c>
      <c r="B16" s="24">
        <f>IF(SUM('Raw data'!$B$2:$B$97)&gt;4,IF(AND(ISNUMBER('Raw data'!$B16),'Raw data'!$B16&lt;40,'Raw data'!$B16&gt;0),'Raw data'!$B16,40),"")</f>
        <v>23.845371246337891</v>
      </c>
      <c r="D16" s="4" t="str">
        <f>'Sample library dilution'!A16</f>
        <v>G10</v>
      </c>
      <c r="E16" s="4" t="str">
        <f>'Sample library dilution'!B16</f>
        <v>G11</v>
      </c>
      <c r="F16" s="4" t="str">
        <f>'Sample library dilution'!C16</f>
        <v>G12</v>
      </c>
      <c r="G16" s="4" t="str">
        <f>'Sample library dilution'!D16</f>
        <v>sample library 5 dilution 2</v>
      </c>
      <c r="H16" s="4">
        <f>'Sample library dilution'!E16</f>
        <v>20000</v>
      </c>
      <c r="I16" s="4">
        <f t="shared" si="0"/>
        <v>15.17860221862793</v>
      </c>
      <c r="J16" s="4">
        <f t="shared" si="1"/>
        <v>15.216731071472168</v>
      </c>
      <c r="K16" s="4">
        <f t="shared" si="1"/>
        <v>15.183853149414063</v>
      </c>
      <c r="L16" s="4">
        <f t="shared" si="10"/>
        <v>15.193062146504721</v>
      </c>
      <c r="M16" s="21">
        <f t="shared" si="2"/>
        <v>2.066534721136325E-2</v>
      </c>
      <c r="N16" s="4">
        <f t="shared" si="9"/>
        <v>-0.23948733692230759</v>
      </c>
      <c r="O16" s="19">
        <f>IF(AND(ISNUMBER('Library information'!G6),'Library information'!G6&gt;0),10^N16*H16*(426/'Library information'!G6), "")</f>
        <v>17530.496908264835</v>
      </c>
    </row>
    <row r="17" spans="1:15" x14ac:dyDescent="0.25">
      <c r="A17" s="2" t="str">
        <f>'Raw data'!A17</f>
        <v>B04</v>
      </c>
      <c r="B17" s="24">
        <f>IF(SUM('Raw data'!$B$2:$B$97)&gt;4,IF(AND(ISNUMBER('Raw data'!$B17),'Raw data'!$B17&lt;40,'Raw data'!$B17&gt;0),'Raw data'!$B17,40),"")</f>
        <v>40</v>
      </c>
      <c r="D17" s="4" t="str">
        <f>'Sample library dilution'!A17</f>
        <v>H07</v>
      </c>
      <c r="E17" s="4" t="str">
        <f>'Sample library dilution'!B17</f>
        <v>H08</v>
      </c>
      <c r="F17" s="4" t="str">
        <f>'Sample library dilution'!C17</f>
        <v>H09</v>
      </c>
      <c r="G17" s="4" t="str">
        <f>'Sample library dilution'!D17</f>
        <v>sample library 6 dilution 1</v>
      </c>
      <c r="H17" s="4">
        <f>'Sample library dilution'!E17</f>
        <v>2000</v>
      </c>
      <c r="I17" s="4">
        <f t="shared" si="0"/>
        <v>11.974267959594727</v>
      </c>
      <c r="J17" s="4">
        <f>VLOOKUP(E17,$A$2:$B$97,2,FALSE)</f>
        <v>11.969029426574707</v>
      </c>
      <c r="K17" s="4">
        <f>VLOOKUP(F17,$A$2:$B$97,2,FALSE)</f>
        <v>11.991084098815918</v>
      </c>
      <c r="L17" s="4">
        <f t="shared" si="10"/>
        <v>11.978127161661783</v>
      </c>
      <c r="M17" s="21">
        <f t="shared" si="2"/>
        <v>1.152268294984265E-2</v>
      </c>
      <c r="N17" s="4">
        <f t="shared" si="9"/>
        <v>0.67067706073010425</v>
      </c>
      <c r="O17" s="19">
        <f>IF(AND(ISNUMBER('Library information'!G7),'Library information'!G7&gt;0),10^N17*H17*(426/'Library information'!G7), "")</f>
        <v>14254.717804336222</v>
      </c>
    </row>
    <row r="18" spans="1:15" x14ac:dyDescent="0.25">
      <c r="A18" s="2" t="str">
        <f>'Raw data'!A18</f>
        <v>B05</v>
      </c>
      <c r="B18" s="24">
        <f>IF(SUM('Raw data'!$B$2:$B$97)&gt;4,IF(AND(ISNUMBER('Raw data'!$B18),'Raw data'!$B18&lt;40,'Raw data'!$B18&gt;0),'Raw data'!$B18,40),"")</f>
        <v>40</v>
      </c>
      <c r="D18" s="4" t="str">
        <f>'Sample library dilution'!A18</f>
        <v>H10</v>
      </c>
      <c r="E18" s="4" t="str">
        <f>'Sample library dilution'!B18</f>
        <v>H11</v>
      </c>
      <c r="F18" s="4" t="str">
        <f>'Sample library dilution'!C18</f>
        <v>H12</v>
      </c>
      <c r="G18" s="4" t="str">
        <f>'Sample library dilution'!D18</f>
        <v>sample library 6 dilution 2</v>
      </c>
      <c r="H18" s="4">
        <f>'Sample library dilution'!E18</f>
        <v>20000</v>
      </c>
      <c r="I18" s="4">
        <f t="shared" si="0"/>
        <v>15.446229934692383</v>
      </c>
      <c r="J18" s="4">
        <f>VLOOKUP(E18,$A$2:$B$97,2,FALSE)</f>
        <v>15.540319442749023</v>
      </c>
      <c r="K18" s="4">
        <f>VLOOKUP(F18,$A$2:$B$97,2,FALSE)</f>
        <v>15.531310081481934</v>
      </c>
      <c r="L18" s="4">
        <f t="shared" si="10"/>
        <v>15.505953152974447</v>
      </c>
      <c r="M18" s="21">
        <f t="shared" si="2"/>
        <v>5.1917619832630185E-2</v>
      </c>
      <c r="N18" s="4">
        <f t="shared" si="9"/>
        <v>-0.32806836757362834</v>
      </c>
      <c r="O18" s="19">
        <f>IF(AND(ISNUMBER('Library information'!G7),'Library information'!G7&gt;0),10^N18*H18*(426/'Library information'!G7), "")</f>
        <v>14295.955770232382</v>
      </c>
    </row>
    <row r="19" spans="1:15" x14ac:dyDescent="0.25">
      <c r="A19" s="2" t="str">
        <f>'Raw data'!A19</f>
        <v>B06</v>
      </c>
      <c r="B19" s="24">
        <f>IF(SUM('Raw data'!$B$2:$B$97)&gt;4,IF(AND(ISNUMBER('Raw data'!$B19),'Raw data'!$B19&lt;40,'Raw data'!$B19&gt;0),'Raw data'!$B19,40),"")</f>
        <v>40</v>
      </c>
      <c r="D19" s="4" t="str">
        <f>'Sample library dilution'!A19</f>
        <v>C01</v>
      </c>
      <c r="E19" s="4"/>
      <c r="F19" s="4"/>
      <c r="G19" s="4" t="str">
        <f>'Sample library dilution'!D19</f>
        <v>library1 Spike1</v>
      </c>
      <c r="H19" s="4">
        <f>'Sample library dilution'!E19</f>
        <v>2000</v>
      </c>
      <c r="I19" s="4">
        <f t="shared" ref="I19:I42" si="11">VLOOKUP(D19,$A$2:$B$97,2,FALSE)</f>
        <v>27.626266479492188</v>
      </c>
      <c r="J19" s="4"/>
      <c r="K19" s="4"/>
      <c r="L19" s="4">
        <f t="shared" ref="L19:L42" si="12">IF(ISERROR(AVERAGE(I19:K19)),"",AVERAGE(I19:K19))</f>
        <v>27.626266479492188</v>
      </c>
      <c r="M19" s="21"/>
      <c r="N19" s="4">
        <f t="shared" si="9"/>
        <v>-3.7593905343350973</v>
      </c>
      <c r="O19" s="20">
        <f>IF(AND(ISNUMBER('Library information'!G2),'Library information'!G2&gt;0),10^N19*H19*(426/'Library information'!G2), "")</f>
        <v>0.52953056016949906</v>
      </c>
    </row>
    <row r="20" spans="1:15" x14ac:dyDescent="0.25">
      <c r="A20" s="2" t="str">
        <f>'Raw data'!A20</f>
        <v>B07</v>
      </c>
      <c r="B20" s="24">
        <f>IF(SUM('Raw data'!$B$2:$B$97)&gt;4,IF(AND(ISNUMBER('Raw data'!$B20),'Raw data'!$B20&lt;40,'Raw data'!$B20&gt;0),'Raw data'!$B20,40),"")</f>
        <v>40</v>
      </c>
      <c r="D20" s="4" t="str">
        <f>'Sample library dilution'!A20</f>
        <v>C02</v>
      </c>
      <c r="E20" s="4"/>
      <c r="F20" s="4"/>
      <c r="G20" s="4" t="str">
        <f>'Sample library dilution'!D20</f>
        <v>library1 Spike2</v>
      </c>
      <c r="H20" s="4">
        <f>'Sample library dilution'!E20</f>
        <v>2000</v>
      </c>
      <c r="I20" s="4">
        <f t="shared" si="11"/>
        <v>28.992023468017578</v>
      </c>
      <c r="J20" s="4"/>
      <c r="K20" s="4"/>
      <c r="L20" s="4">
        <f t="shared" si="12"/>
        <v>28.992023468017578</v>
      </c>
      <c r="M20" s="21"/>
      <c r="N20" s="4">
        <f t="shared" si="9"/>
        <v>-4.1460432637561597</v>
      </c>
      <c r="O20" s="20">
        <f>IF(AND(ISNUMBER('Library information'!G2),'Library information'!G2&gt;0),10^N20*H20*(426/'Library information'!G2), "")</f>
        <v>0.21738936785730739</v>
      </c>
    </row>
    <row r="21" spans="1:15" x14ac:dyDescent="0.25">
      <c r="A21" s="2" t="str">
        <f>'Raw data'!A21</f>
        <v>B08</v>
      </c>
      <c r="B21" s="24">
        <f>IF(SUM('Raw data'!$B$2:$B$97)&gt;4,IF(AND(ISNUMBER('Raw data'!$B21),'Raw data'!$B21&lt;40,'Raw data'!$B21&gt;0),'Raw data'!$B21,40),"")</f>
        <v>40</v>
      </c>
      <c r="D21" s="4" t="str">
        <f>'Sample library dilution'!A21</f>
        <v>C03</v>
      </c>
      <c r="E21" s="4"/>
      <c r="F21" s="4"/>
      <c r="G21" s="4" t="str">
        <f>'Sample library dilution'!D21</f>
        <v>library1 Spike3</v>
      </c>
      <c r="H21" s="4">
        <f>'Sample library dilution'!E21</f>
        <v>2000</v>
      </c>
      <c r="I21" s="4">
        <f t="shared" si="11"/>
        <v>25.363506317138672</v>
      </c>
      <c r="J21" s="4"/>
      <c r="K21" s="4"/>
      <c r="L21" s="4">
        <f t="shared" si="12"/>
        <v>25.363506317138672</v>
      </c>
      <c r="M21" s="21"/>
      <c r="N21" s="4">
        <f t="shared" si="9"/>
        <v>-3.1187916575584413</v>
      </c>
      <c r="O21" s="20">
        <f>IF(AND(ISNUMBER('Library information'!G2),'Library information'!G2&gt;0),10^N21*H21*(426/'Library information'!G2), "")</f>
        <v>2.314674386333611</v>
      </c>
    </row>
    <row r="22" spans="1:15" x14ac:dyDescent="0.25">
      <c r="A22" s="2" t="str">
        <f>'Raw data'!A22</f>
        <v>B09</v>
      </c>
      <c r="B22" s="24">
        <f>IF(SUM('Raw data'!$B$2:$B$97)&gt;4,IF(AND(ISNUMBER('Raw data'!$B22),'Raw data'!$B22&lt;40,'Raw data'!$B22&gt;0),'Raw data'!$B22,40),"")</f>
        <v>40</v>
      </c>
      <c r="D22" s="4" t="str">
        <f>'Sample library dilution'!A22</f>
        <v>C04</v>
      </c>
      <c r="E22" s="4"/>
      <c r="F22" s="4"/>
      <c r="G22" s="4" t="str">
        <f>'Sample library dilution'!D22</f>
        <v>library1 Spike4</v>
      </c>
      <c r="H22" s="4">
        <f>'Sample library dilution'!E22</f>
        <v>2000</v>
      </c>
      <c r="I22" s="4">
        <f t="shared" si="11"/>
        <v>25.538812637329102</v>
      </c>
      <c r="J22" s="4"/>
      <c r="K22" s="4"/>
      <c r="L22" s="4">
        <f t="shared" si="12"/>
        <v>25.538812637329102</v>
      </c>
      <c r="M22" s="21"/>
      <c r="N22" s="4">
        <f t="shared" si="9"/>
        <v>-3.1684217658104061</v>
      </c>
      <c r="O22" s="20">
        <f>IF(AND(ISNUMBER('Library information'!G2),'Library information'!G2&gt;0),10^N22*H22*(426/'Library information'!G2), "")</f>
        <v>2.0647135010360786</v>
      </c>
    </row>
    <row r="23" spans="1:15" x14ac:dyDescent="0.25">
      <c r="A23" s="2" t="str">
        <f>'Raw data'!A23</f>
        <v>B10</v>
      </c>
      <c r="B23" s="24">
        <f>IF(SUM('Raw data'!$B$2:$B$97)&gt;4,IF(AND(ISNUMBER('Raw data'!$B23),'Raw data'!$B23&lt;40,'Raw data'!$B23&gt;0),'Raw data'!$B23,40),"")</f>
        <v>40</v>
      </c>
      <c r="D23" s="4" t="str">
        <f>'Sample library dilution'!A23</f>
        <v>D01</v>
      </c>
      <c r="E23" s="4"/>
      <c r="F23" s="4"/>
      <c r="G23" s="4" t="str">
        <f>'Sample library dilution'!D23</f>
        <v>library2 Spike1</v>
      </c>
      <c r="H23" s="4">
        <f>'Sample library dilution'!E23</f>
        <v>2000</v>
      </c>
      <c r="I23" s="4">
        <f t="shared" si="11"/>
        <v>21.981805801391602</v>
      </c>
      <c r="J23" s="4"/>
      <c r="K23" s="4"/>
      <c r="L23" s="4">
        <f t="shared" si="12"/>
        <v>21.981805801391602</v>
      </c>
      <c r="M23" s="21"/>
      <c r="N23" s="4">
        <f t="shared" si="9"/>
        <v>-2.161415092412708</v>
      </c>
      <c r="O23" s="20">
        <f>IF(AND(ISNUMBER('Library information'!G3),'Library information'!G3&gt;0),10^N23*H23*(426/'Library information'!G3), "")</f>
        <v>20.982946388667063</v>
      </c>
    </row>
    <row r="24" spans="1:15" x14ac:dyDescent="0.25">
      <c r="A24" s="2" t="str">
        <f>'Raw data'!A24</f>
        <v>B11</v>
      </c>
      <c r="B24" s="24">
        <f>IF(SUM('Raw data'!$B$2:$B$97)&gt;4,IF(AND(ISNUMBER('Raw data'!$B24),'Raw data'!$B24&lt;40,'Raw data'!$B24&gt;0),'Raw data'!$B24,40),"")</f>
        <v>40</v>
      </c>
      <c r="D24" s="4" t="str">
        <f>'Sample library dilution'!A24</f>
        <v>D02</v>
      </c>
      <c r="E24" s="4"/>
      <c r="F24" s="4"/>
      <c r="G24" s="4" t="str">
        <f>'Sample library dilution'!D24</f>
        <v>library2 Spike2</v>
      </c>
      <c r="H24" s="4">
        <f>'Sample library dilution'!E24</f>
        <v>2000</v>
      </c>
      <c r="I24" s="4">
        <f t="shared" si="11"/>
        <v>23.217748641967773</v>
      </c>
      <c r="J24" s="4"/>
      <c r="K24" s="4"/>
      <c r="L24" s="4">
        <f t="shared" si="12"/>
        <v>23.217748641967773</v>
      </c>
      <c r="M24" s="21"/>
      <c r="N24" s="4">
        <f t="shared" si="9"/>
        <v>-2.5113167782412873</v>
      </c>
      <c r="O24" s="20">
        <f>IF(AND(ISNUMBER('Library information'!G3),'Library information'!G3&gt;0),10^N24*H24*(426/'Library information'!G3), "")</f>
        <v>9.3748598768738063</v>
      </c>
    </row>
    <row r="25" spans="1:15" x14ac:dyDescent="0.25">
      <c r="A25" s="2" t="str">
        <f>'Raw data'!A25</f>
        <v>B12</v>
      </c>
      <c r="B25" s="24">
        <f>IF(SUM('Raw data'!$B$2:$B$97)&gt;4,IF(AND(ISNUMBER('Raw data'!$B25),'Raw data'!$B25&lt;40,'Raw data'!$B25&gt;0),'Raw data'!$B25,40),"")</f>
        <v>40</v>
      </c>
      <c r="D25" s="4" t="str">
        <f>'Sample library dilution'!A25</f>
        <v>D03</v>
      </c>
      <c r="E25" s="4"/>
      <c r="F25" s="4"/>
      <c r="G25" s="4" t="str">
        <f>'Sample library dilution'!D25</f>
        <v>library2 Spike3</v>
      </c>
      <c r="H25" s="4">
        <f>'Sample library dilution'!E25</f>
        <v>2000</v>
      </c>
      <c r="I25" s="4">
        <f t="shared" si="11"/>
        <v>22.01276969909668</v>
      </c>
      <c r="J25" s="4"/>
      <c r="K25" s="4"/>
      <c r="L25" s="4">
        <f t="shared" si="12"/>
        <v>22.01276969909668</v>
      </c>
      <c r="M25" s="21"/>
      <c r="N25" s="4">
        <f t="shared" si="9"/>
        <v>-2.1701811288758339</v>
      </c>
      <c r="O25" s="20">
        <f>IF(AND(ISNUMBER('Library information'!G3),'Library information'!G3&gt;0),10^N25*H25*(426/'Library information'!G3), "")</f>
        <v>20.563660943613773</v>
      </c>
    </row>
    <row r="26" spans="1:15" x14ac:dyDescent="0.25">
      <c r="A26" s="2" t="str">
        <f>'Raw data'!A26</f>
        <v>C01</v>
      </c>
      <c r="B26" s="24">
        <f>IF(SUM('Raw data'!$B$2:$B$97)&gt;4,IF(AND(ISNUMBER('Raw data'!$B26),'Raw data'!$B26&lt;40,'Raw data'!$B26&gt;0),'Raw data'!$B26,40),"")</f>
        <v>27.626266479492188</v>
      </c>
      <c r="D26" s="4" t="str">
        <f>'Sample library dilution'!A26</f>
        <v>D04</v>
      </c>
      <c r="E26" s="4"/>
      <c r="F26" s="4"/>
      <c r="G26" s="4" t="str">
        <f>'Sample library dilution'!D26</f>
        <v>library2 Spike4</v>
      </c>
      <c r="H26" s="4">
        <f>'Sample library dilution'!E26</f>
        <v>2000</v>
      </c>
      <c r="I26" s="4">
        <f t="shared" si="11"/>
        <v>20.455835342407227</v>
      </c>
      <c r="J26" s="4"/>
      <c r="K26" s="4"/>
      <c r="L26" s="4">
        <f t="shared" si="12"/>
        <v>20.455835342407227</v>
      </c>
      <c r="M26" s="21"/>
      <c r="N26" s="4">
        <f t="shared" si="9"/>
        <v>-1.7294051170368789</v>
      </c>
      <c r="O26" s="20">
        <f>IF(AND(ISNUMBER('Library information'!G3),'Library information'!G3&gt;0),10^N26*H26*(426/'Library information'!G3), "")</f>
        <v>56.73831660731711</v>
      </c>
    </row>
    <row r="27" spans="1:15" x14ac:dyDescent="0.25">
      <c r="A27" s="2" t="str">
        <f>'Raw data'!A27</f>
        <v>C02</v>
      </c>
      <c r="B27" s="24">
        <f>IF(SUM('Raw data'!$B$2:$B$97)&gt;4,IF(AND(ISNUMBER('Raw data'!$B27),'Raw data'!$B27&lt;40,'Raw data'!$B27&gt;0),'Raw data'!$B27,40),"")</f>
        <v>28.992023468017578</v>
      </c>
      <c r="D27" s="4" t="str">
        <f>'Sample library dilution'!A27</f>
        <v>E01</v>
      </c>
      <c r="E27" s="4"/>
      <c r="F27" s="4"/>
      <c r="G27" s="4" t="str">
        <f>'Sample library dilution'!D27</f>
        <v>library3 Spike1</v>
      </c>
      <c r="H27" s="4">
        <f>'Sample library dilution'!E27</f>
        <v>2000</v>
      </c>
      <c r="I27" s="4">
        <f t="shared" si="11"/>
        <v>11.810647964477539</v>
      </c>
      <c r="J27" s="4"/>
      <c r="K27" s="4"/>
      <c r="L27" s="4">
        <f t="shared" si="12"/>
        <v>11.810647964477539</v>
      </c>
      <c r="M27" s="21"/>
      <c r="N27" s="4">
        <f t="shared" si="9"/>
        <v>0.71809127076643997</v>
      </c>
      <c r="O27" s="20">
        <f>IF(AND(ISNUMBER('Library information'!G4),'Library information'!G4&gt;0),10^N27*H27*(426/'Library information'!G4), "")</f>
        <v>15899.110736434919</v>
      </c>
    </row>
    <row r="28" spans="1:15" x14ac:dyDescent="0.25">
      <c r="A28" s="2" t="str">
        <f>'Raw data'!A28</f>
        <v>C03</v>
      </c>
      <c r="B28" s="24">
        <f>IF(SUM('Raw data'!$B$2:$B$97)&gt;4,IF(AND(ISNUMBER('Raw data'!$B28),'Raw data'!$B28&lt;40,'Raw data'!$B28&gt;0),'Raw data'!$B28,40),"")</f>
        <v>25.363506317138672</v>
      </c>
      <c r="D28" s="4" t="str">
        <f>'Sample library dilution'!A28</f>
        <v>E02</v>
      </c>
      <c r="E28" s="4"/>
      <c r="F28" s="4"/>
      <c r="G28" s="4" t="str">
        <f>'Sample library dilution'!D28</f>
        <v>library3 Spike2</v>
      </c>
      <c r="H28" s="4">
        <f>'Sample library dilution'!E28</f>
        <v>2000</v>
      </c>
      <c r="I28" s="4">
        <f t="shared" si="11"/>
        <v>12.461822509765625</v>
      </c>
      <c r="J28" s="4"/>
      <c r="K28" s="4"/>
      <c r="L28" s="4">
        <f t="shared" si="12"/>
        <v>12.461822509765625</v>
      </c>
      <c r="M28" s="21"/>
      <c r="N28" s="4">
        <f t="shared" si="9"/>
        <v>0.53374045478635623</v>
      </c>
      <c r="O28" s="20">
        <f>IF(AND(ISNUMBER('Library information'!G4),'Library information'!G4&gt;0),10^N28*H28*(426/'Library information'!G4), "")</f>
        <v>10399.728898742838</v>
      </c>
    </row>
    <row r="29" spans="1:15" x14ac:dyDescent="0.25">
      <c r="A29" s="2" t="str">
        <f>'Raw data'!A29</f>
        <v>C04</v>
      </c>
      <c r="B29" s="24">
        <f>IF(SUM('Raw data'!$B$2:$B$97)&gt;4,IF(AND(ISNUMBER('Raw data'!$B29),'Raw data'!$B29&lt;40,'Raw data'!$B29&gt;0),'Raw data'!$B29,40),"")</f>
        <v>25.538812637329102</v>
      </c>
      <c r="D29" s="4" t="str">
        <f>'Sample library dilution'!A29</f>
        <v>E03</v>
      </c>
      <c r="E29" s="4"/>
      <c r="F29" s="4"/>
      <c r="G29" s="4" t="str">
        <f>'Sample library dilution'!D29</f>
        <v>library3 Spike3</v>
      </c>
      <c r="H29" s="4">
        <f>'Sample library dilution'!E29</f>
        <v>2000</v>
      </c>
      <c r="I29" s="4">
        <f t="shared" si="11"/>
        <v>11.778546333312988</v>
      </c>
      <c r="J29" s="4"/>
      <c r="K29" s="4"/>
      <c r="L29" s="4">
        <f t="shared" si="12"/>
        <v>11.778546333312988</v>
      </c>
      <c r="M29" s="21"/>
      <c r="N29" s="4">
        <f t="shared" si="9"/>
        <v>0.72717940534156911</v>
      </c>
      <c r="O29" s="20">
        <f>IF(AND(ISNUMBER('Library information'!G4),'Library information'!G4&gt;0),10^N29*H29*(426/'Library information'!G4), "")</f>
        <v>16235.32432621455</v>
      </c>
    </row>
    <row r="30" spans="1:15" x14ac:dyDescent="0.25">
      <c r="A30" s="2" t="str">
        <f>'Raw data'!A30</f>
        <v>C05</v>
      </c>
      <c r="B30" s="24">
        <f>IF(SUM('Raw data'!$B$2:$B$97)&gt;4,IF(AND(ISNUMBER('Raw data'!$B30),'Raw data'!$B30&lt;40,'Raw data'!$B30&gt;0),'Raw data'!$B30,40),"")</f>
        <v>28.841310501098633</v>
      </c>
      <c r="D30" s="4" t="str">
        <f>'Sample library dilution'!A30</f>
        <v>E04</v>
      </c>
      <c r="E30" s="4"/>
      <c r="F30" s="4"/>
      <c r="G30" s="4" t="str">
        <f>'Sample library dilution'!D30</f>
        <v>library3 Spike4</v>
      </c>
      <c r="H30" s="4">
        <f>'Sample library dilution'!E30</f>
        <v>2000</v>
      </c>
      <c r="I30" s="4">
        <f t="shared" si="11"/>
        <v>11.74968433380127</v>
      </c>
      <c r="J30" s="4"/>
      <c r="K30" s="4"/>
      <c r="L30" s="4">
        <f t="shared" si="12"/>
        <v>11.74968433380127</v>
      </c>
      <c r="M30" s="21"/>
      <c r="N30" s="4">
        <f t="shared" si="9"/>
        <v>0.73535038376709738</v>
      </c>
      <c r="O30" s="20">
        <f>IF(AND(ISNUMBER('Library information'!G4),'Library information'!G4&gt;0),10^N30*H30*(426/'Library information'!G4), "")</f>
        <v>16543.673377077361</v>
      </c>
    </row>
    <row r="31" spans="1:15" x14ac:dyDescent="0.25">
      <c r="A31" s="2" t="str">
        <f>'Raw data'!A31</f>
        <v>C06</v>
      </c>
      <c r="B31" s="24">
        <f>IF(SUM('Raw data'!$B$2:$B$97)&gt;4,IF(AND(ISNUMBER('Raw data'!$B31),'Raw data'!$B31&lt;40,'Raw data'!$B31&gt;0),'Raw data'!$B31,40),"")</f>
        <v>29.25385856628418</v>
      </c>
      <c r="D31" s="4" t="str">
        <f>'Sample library dilution'!A31</f>
        <v>F01</v>
      </c>
      <c r="E31" s="4"/>
      <c r="F31" s="4"/>
      <c r="G31" s="4" t="str">
        <f>'Sample library dilution'!D31</f>
        <v>library4 Spike1</v>
      </c>
      <c r="H31" s="4">
        <f>'Sample library dilution'!E31</f>
        <v>2000</v>
      </c>
      <c r="I31" s="4">
        <f t="shared" si="11"/>
        <v>16.800436019897461</v>
      </c>
      <c r="J31" s="4"/>
      <c r="K31" s="4"/>
      <c r="L31" s="4">
        <f t="shared" si="12"/>
        <v>16.800436019897461</v>
      </c>
      <c r="M31" s="21"/>
      <c r="N31" s="4">
        <f t="shared" si="9"/>
        <v>-0.6945430317267236</v>
      </c>
      <c r="O31" s="20">
        <f>IF(AND(ISNUMBER('Library information'!G5),'Library information'!G5&gt;0),10^N31*H31*(426/'Library information'!G5), "")</f>
        <v>614.80661508741639</v>
      </c>
    </row>
    <row r="32" spans="1:15" x14ac:dyDescent="0.25">
      <c r="A32" s="2" t="str">
        <f>'Raw data'!A32</f>
        <v>C07</v>
      </c>
      <c r="B32" s="24">
        <f>IF(SUM('Raw data'!$B$2:$B$97)&gt;4,IF(AND(ISNUMBER('Raw data'!$B32),'Raw data'!$B32&lt;40,'Raw data'!$B32&gt;0),'Raw data'!$B32,40),"")</f>
        <v>11.953924179077148</v>
      </c>
      <c r="D32" s="4" t="str">
        <f>'Sample library dilution'!A32</f>
        <v>F02</v>
      </c>
      <c r="E32" s="4"/>
      <c r="F32" s="4"/>
      <c r="G32" s="4" t="str">
        <f>'Sample library dilution'!D32</f>
        <v>library4 Spike2</v>
      </c>
      <c r="H32" s="4">
        <f>'Sample library dilution'!E32</f>
        <v>2000</v>
      </c>
      <c r="I32" s="4">
        <f t="shared" si="11"/>
        <v>18.002811431884766</v>
      </c>
      <c r="J32" s="4"/>
      <c r="K32" s="4"/>
      <c r="L32" s="4">
        <f t="shared" si="12"/>
        <v>18.002811431884766</v>
      </c>
      <c r="M32" s="21"/>
      <c r="N32" s="4">
        <f t="shared" si="9"/>
        <v>-1.0349416082960596</v>
      </c>
      <c r="O32" s="20">
        <f>IF(AND(ISNUMBER('Library information'!G5),'Library information'!G5&gt;0),10^N32*H32*(426/'Library information'!G5), "")</f>
        <v>280.76305227034777</v>
      </c>
    </row>
    <row r="33" spans="1:15" x14ac:dyDescent="0.25">
      <c r="A33" s="2" t="str">
        <f>'Raw data'!A33</f>
        <v>C08</v>
      </c>
      <c r="B33" s="24">
        <f>IF(SUM('Raw data'!$B$2:$B$97)&gt;4,IF(AND(ISNUMBER('Raw data'!$B33),'Raw data'!$B33&lt;40,'Raw data'!$B33&gt;0),'Raw data'!$B33,40),"")</f>
        <v>11.96700382232666</v>
      </c>
      <c r="D33" s="4" t="str">
        <f>'Sample library dilution'!A33</f>
        <v>F03</v>
      </c>
      <c r="E33" s="4"/>
      <c r="F33" s="4"/>
      <c r="G33" s="4" t="str">
        <f>'Sample library dilution'!D33</f>
        <v>library4 Spike3</v>
      </c>
      <c r="H33" s="4">
        <f>'Sample library dilution'!E33</f>
        <v>2000</v>
      </c>
      <c r="I33" s="4">
        <f t="shared" si="11"/>
        <v>16.931289672851563</v>
      </c>
      <c r="J33" s="4"/>
      <c r="K33" s="4"/>
      <c r="L33" s="4">
        <f t="shared" si="12"/>
        <v>16.931289672851563</v>
      </c>
      <c r="M33" s="21"/>
      <c r="N33" s="4">
        <f t="shared" si="9"/>
        <v>-0.73158836445758313</v>
      </c>
      <c r="O33" s="20">
        <f>IF(AND(ISNUMBER('Library information'!G5),'Library information'!G5&gt;0),10^N33*H33*(426/'Library information'!G5), "")</f>
        <v>564.53802421933574</v>
      </c>
    </row>
    <row r="34" spans="1:15" x14ac:dyDescent="0.25">
      <c r="A34" s="2" t="str">
        <f>'Raw data'!A34</f>
        <v>C09</v>
      </c>
      <c r="B34" s="24">
        <f>IF(SUM('Raw data'!$B$2:$B$97)&gt;4,IF(AND(ISNUMBER('Raw data'!$B34),'Raw data'!$B34&lt;40,'Raw data'!$B34&gt;0),'Raw data'!$B34,40),"")</f>
        <v>11.982856750488281</v>
      </c>
      <c r="D34" s="4" t="str">
        <f>'Sample library dilution'!A34</f>
        <v>F04</v>
      </c>
      <c r="E34" s="4"/>
      <c r="F34" s="4"/>
      <c r="G34" s="4" t="str">
        <f>'Sample library dilution'!D34</f>
        <v>library4 Spike4</v>
      </c>
      <c r="H34" s="4">
        <f>'Sample library dilution'!E34</f>
        <v>2000</v>
      </c>
      <c r="I34" s="4">
        <f t="shared" si="11"/>
        <v>17.14674186706543</v>
      </c>
      <c r="J34" s="4"/>
      <c r="K34" s="4"/>
      <c r="L34" s="4">
        <f t="shared" si="12"/>
        <v>17.14674186706543</v>
      </c>
      <c r="M34" s="21"/>
      <c r="N34" s="4">
        <f t="shared" si="9"/>
        <v>-0.79258397323165453</v>
      </c>
      <c r="O34" s="20">
        <f>IF(AND(ISNUMBER('Library information'!G5),'Library information'!G5&gt;0),10^N34*H34*(426/'Library information'!G5), "")</f>
        <v>490.56616404754772</v>
      </c>
    </row>
    <row r="35" spans="1:15" x14ac:dyDescent="0.25">
      <c r="A35" s="2" t="str">
        <f>'Raw data'!A35</f>
        <v>C10</v>
      </c>
      <c r="B35" s="24">
        <f>IF(SUM('Raw data'!$B$2:$B$97)&gt;4,IF(AND(ISNUMBER('Raw data'!$B35),'Raw data'!$B35&lt;40,'Raw data'!$B35&gt;0),'Raw data'!$B35,40),"")</f>
        <v>15.469490051269531</v>
      </c>
      <c r="D35" s="4" t="str">
        <f>'Sample library dilution'!A35</f>
        <v>G01</v>
      </c>
      <c r="E35" s="4"/>
      <c r="F35" s="4"/>
      <c r="G35" s="4" t="str">
        <f>'Sample library dilution'!D35</f>
        <v>library5 Spike1</v>
      </c>
      <c r="H35" s="4">
        <f>'Sample library dilution'!E35</f>
        <v>2000</v>
      </c>
      <c r="I35" s="4">
        <f t="shared" si="11"/>
        <v>20.274126052856445</v>
      </c>
      <c r="J35" s="4"/>
      <c r="K35" s="4"/>
      <c r="L35" s="4">
        <f t="shared" si="12"/>
        <v>20.274126052856445</v>
      </c>
      <c r="M35" s="21"/>
      <c r="N35" s="4">
        <f t="shared" si="9"/>
        <v>-1.6779622956885294</v>
      </c>
      <c r="O35" s="20">
        <f>IF(AND(ISNUMBER('Library information'!G6),'Library information'!G6&gt;0),10^N35*H35*(426/'Library information'!G6), "")</f>
        <v>63.873287244212015</v>
      </c>
    </row>
    <row r="36" spans="1:15" x14ac:dyDescent="0.25">
      <c r="A36" s="2" t="str">
        <f>'Raw data'!A36</f>
        <v>C11</v>
      </c>
      <c r="B36" s="24">
        <f>IF(SUM('Raw data'!$B$2:$B$97)&gt;4,IF(AND(ISNUMBER('Raw data'!$B36),'Raw data'!$B36&lt;40,'Raw data'!$B36&gt;0),'Raw data'!$B36,40),"")</f>
        <v>15.492535591125488</v>
      </c>
      <c r="D36" s="4" t="str">
        <f>'Sample library dilution'!A36</f>
        <v>G02</v>
      </c>
      <c r="E36" s="4"/>
      <c r="F36" s="4"/>
      <c r="G36" s="4" t="str">
        <f>'Sample library dilution'!D36</f>
        <v>library5Spike2</v>
      </c>
      <c r="H36" s="4">
        <f>'Sample library dilution'!E36</f>
        <v>2000</v>
      </c>
      <c r="I36" s="4">
        <f t="shared" si="11"/>
        <v>21.597787857055664</v>
      </c>
      <c r="J36" s="4"/>
      <c r="K36" s="4"/>
      <c r="L36" s="4">
        <f t="shared" si="12"/>
        <v>21.597787857055664</v>
      </c>
      <c r="M36" s="21"/>
      <c r="N36" s="4">
        <f t="shared" si="9"/>
        <v>-2.0526976649555206</v>
      </c>
      <c r="O36" s="20">
        <f>IF(AND(ISNUMBER('Library information'!G6),'Library information'!G6&gt;0),10^N36*H36*(426/'Library information'!G6), "")</f>
        <v>26.951559413534813</v>
      </c>
    </row>
    <row r="37" spans="1:15" x14ac:dyDescent="0.25">
      <c r="A37" s="2" t="str">
        <f>'Raw data'!A37</f>
        <v>C12</v>
      </c>
      <c r="B37" s="24">
        <f>IF(SUM('Raw data'!$B$2:$B$97)&gt;4,IF(AND(ISNUMBER('Raw data'!$B37),'Raw data'!$B37&lt;40,'Raw data'!$B37&gt;0),'Raw data'!$B37,40),"")</f>
        <v>15.520114898681641</v>
      </c>
      <c r="D37" s="4" t="str">
        <f>'Sample library dilution'!A37</f>
        <v>G03</v>
      </c>
      <c r="E37" s="4"/>
      <c r="F37" s="4"/>
      <c r="G37" s="4" t="str">
        <f>'Sample library dilution'!D37</f>
        <v>library5 Spike3</v>
      </c>
      <c r="H37" s="4">
        <f>'Sample library dilution'!E37</f>
        <v>2000</v>
      </c>
      <c r="I37" s="4">
        <f t="shared" si="11"/>
        <v>19.826360702514648</v>
      </c>
      <c r="J37" s="4"/>
      <c r="K37" s="4"/>
      <c r="L37" s="4">
        <f t="shared" si="12"/>
        <v>19.826360702514648</v>
      </c>
      <c r="M37" s="21"/>
      <c r="N37" s="4">
        <f t="shared" si="9"/>
        <v>-1.5511976543179131</v>
      </c>
      <c r="O37" s="20">
        <f>IF(AND(ISNUMBER('Library information'!G6),'Library information'!G6&gt;0),10^N37*H37*(426/'Library information'!G6), "")</f>
        <v>85.523193445322192</v>
      </c>
    </row>
    <row r="38" spans="1:15" x14ac:dyDescent="0.25">
      <c r="A38" s="2" t="str">
        <f>'Raw data'!A38</f>
        <v>D01</v>
      </c>
      <c r="B38" s="24">
        <f>IF(SUM('Raw data'!$B$2:$B$97)&gt;4,IF(AND(ISNUMBER('Raw data'!$B38),'Raw data'!$B38&lt;40,'Raw data'!$B38&gt;0),'Raw data'!$B38,40),"")</f>
        <v>21.981805801391602</v>
      </c>
      <c r="D38" s="4" t="str">
        <f>'Sample library dilution'!A38</f>
        <v>G04</v>
      </c>
      <c r="E38" s="4"/>
      <c r="F38" s="4"/>
      <c r="G38" s="4" t="str">
        <f>'Sample library dilution'!D38</f>
        <v>library5 Spike4</v>
      </c>
      <c r="H38" s="4">
        <f>'Sample library dilution'!E38</f>
        <v>2000</v>
      </c>
      <c r="I38" s="4">
        <f t="shared" si="11"/>
        <v>20.134525299072266</v>
      </c>
      <c r="J38" s="4"/>
      <c r="K38" s="4"/>
      <c r="L38" s="4">
        <f t="shared" si="12"/>
        <v>20.134525299072266</v>
      </c>
      <c r="M38" s="21"/>
      <c r="N38" s="4">
        <f t="shared" si="9"/>
        <v>-1.6384406143547441</v>
      </c>
      <c r="O38" s="20">
        <f>IF(AND(ISNUMBER('Library information'!G6),'Library information'!G6&gt;0),10^N38*H38*(426/'Library information'!G6), "")</f>
        <v>69.958574098385753</v>
      </c>
    </row>
    <row r="39" spans="1:15" x14ac:dyDescent="0.25">
      <c r="A39" s="2" t="str">
        <f>'Raw data'!A39</f>
        <v>D02</v>
      </c>
      <c r="B39" s="24">
        <f>IF(SUM('Raw data'!$B$2:$B$97)&gt;4,IF(AND(ISNUMBER('Raw data'!$B39),'Raw data'!$B39&lt;40,'Raw data'!$B39&gt;0),'Raw data'!$B39,40),"")</f>
        <v>23.217748641967773</v>
      </c>
      <c r="D39" s="4" t="str">
        <f>'Sample library dilution'!A39</f>
        <v>H01</v>
      </c>
      <c r="E39" s="4"/>
      <c r="F39" s="4"/>
      <c r="G39" s="4" t="str">
        <f>'Sample library dilution'!D39</f>
        <v>library6 Spike1</v>
      </c>
      <c r="H39" s="4">
        <f>'Sample library dilution'!E39</f>
        <v>2000</v>
      </c>
      <c r="I39" s="4">
        <f t="shared" si="11"/>
        <v>21.974094390869141</v>
      </c>
      <c r="J39" s="4"/>
      <c r="K39" s="4"/>
      <c r="L39" s="4">
        <f t="shared" si="12"/>
        <v>21.974094390869141</v>
      </c>
      <c r="M39" s="21"/>
      <c r="N39" s="4">
        <f t="shared" si="9"/>
        <v>-2.1592319529880175</v>
      </c>
      <c r="O39" s="20">
        <f>IF(AND(ISNUMBER('Library information'!G7),'Library information'!G7&gt;0),10^N39*H39*(426/'Library information'!G7), "")</f>
        <v>21.088690370326184</v>
      </c>
    </row>
    <row r="40" spans="1:15" x14ac:dyDescent="0.25">
      <c r="A40" s="2" t="str">
        <f>'Raw data'!A40</f>
        <v>D03</v>
      </c>
      <c r="B40" s="24">
        <f>IF(SUM('Raw data'!$B$2:$B$97)&gt;4,IF(AND(ISNUMBER('Raw data'!$B40),'Raw data'!$B40&lt;40,'Raw data'!$B40&gt;0),'Raw data'!$B40,40),"")</f>
        <v>22.01276969909668</v>
      </c>
      <c r="D40" s="4" t="str">
        <f>'Sample library dilution'!A40</f>
        <v>H02</v>
      </c>
      <c r="E40" s="4"/>
      <c r="F40" s="4"/>
      <c r="G40" s="4" t="str">
        <f>'Sample library dilution'!D40</f>
        <v>library6 Spike2</v>
      </c>
      <c r="H40" s="4">
        <f>'Sample library dilution'!E40</f>
        <v>2000</v>
      </c>
      <c r="I40" s="4">
        <f t="shared" si="11"/>
        <v>23.736722946166992</v>
      </c>
      <c r="J40" s="4"/>
      <c r="K40" s="4"/>
      <c r="L40" s="4">
        <f t="shared" si="12"/>
        <v>23.736722946166992</v>
      </c>
      <c r="M40" s="21"/>
      <c r="N40" s="4">
        <f t="shared" si="9"/>
        <v>-2.6582410355607982</v>
      </c>
      <c r="O40" s="20">
        <f>IF(AND(ISNUMBER('Library information'!G7),'Library information'!G7&gt;0),10^N40*H40*(426/'Library information'!G7), "")</f>
        <v>6.6840628956778838</v>
      </c>
    </row>
    <row r="41" spans="1:15" x14ac:dyDescent="0.25">
      <c r="A41" s="2" t="str">
        <f>'Raw data'!A41</f>
        <v>D04</v>
      </c>
      <c r="B41" s="24">
        <f>IF(SUM('Raw data'!$B$2:$B$97)&gt;4,IF(AND(ISNUMBER('Raw data'!$B41),'Raw data'!$B41&lt;40,'Raw data'!$B41&gt;0),'Raw data'!$B41,40),"")</f>
        <v>20.455835342407227</v>
      </c>
      <c r="D41" s="4" t="str">
        <f>'Sample library dilution'!A41</f>
        <v>H03</v>
      </c>
      <c r="E41" s="4"/>
      <c r="F41" s="4"/>
      <c r="G41" s="4" t="str">
        <f>'Sample library dilution'!D41</f>
        <v>library6 Spike3</v>
      </c>
      <c r="H41" s="4">
        <f>'Sample library dilution'!E41</f>
        <v>2000</v>
      </c>
      <c r="I41" s="4">
        <f t="shared" si="11"/>
        <v>21.789270401000977</v>
      </c>
      <c r="J41" s="4"/>
      <c r="K41" s="4"/>
      <c r="L41" s="4">
        <f t="shared" si="12"/>
        <v>21.789270401000977</v>
      </c>
      <c r="M41" s="21"/>
      <c r="N41" s="4">
        <f t="shared" si="9"/>
        <v>-2.1069073441846795</v>
      </c>
      <c r="O41" s="20">
        <f>IF(AND(ISNUMBER('Library information'!G7),'Library information'!G7&gt;0),10^N41*H41*(426/'Library information'!G7), "")</f>
        <v>23.788892251293156</v>
      </c>
    </row>
    <row r="42" spans="1:15" ht="15.75" thickBot="1" x14ac:dyDescent="0.3">
      <c r="A42" s="2" t="str">
        <f>'Raw data'!A42</f>
        <v>D05</v>
      </c>
      <c r="B42" s="24">
        <f>IF(SUM('Raw data'!$B$2:$B$97)&gt;4,IF(AND(ISNUMBER('Raw data'!$B42),'Raw data'!$B42&lt;40,'Raw data'!$B42&gt;0),'Raw data'!$B42,40),"")</f>
        <v>22.424642562866211</v>
      </c>
      <c r="D42" s="4" t="str">
        <f>'Sample library dilution'!A42</f>
        <v>H04</v>
      </c>
      <c r="E42" s="4"/>
      <c r="F42" s="4"/>
      <c r="G42" s="4" t="str">
        <f>'Sample library dilution'!D42</f>
        <v>library6 Spike4</v>
      </c>
      <c r="H42" s="4">
        <f>'Sample library dilution'!E42</f>
        <v>2000</v>
      </c>
      <c r="I42" s="4">
        <f t="shared" si="11"/>
        <v>22.381856918334961</v>
      </c>
      <c r="J42" s="4"/>
      <c r="K42" s="4"/>
      <c r="L42" s="4">
        <f t="shared" si="12"/>
        <v>22.381856918334961</v>
      </c>
      <c r="M42" s="21"/>
      <c r="N42" s="4">
        <f t="shared" si="9"/>
        <v>-2.2746715923418086</v>
      </c>
      <c r="O42" s="20">
        <f>IF(AND(ISNUMBER('Library information'!G7),'Library information'!G7&gt;0),10^N42*H42*(426/'Library information'!G7), "")</f>
        <v>16.166275331104639</v>
      </c>
    </row>
    <row r="43" spans="1:15" ht="15.75" thickBot="1" x14ac:dyDescent="0.3">
      <c r="A43" s="2" t="str">
        <f>'Raw data'!A43</f>
        <v>D06</v>
      </c>
      <c r="B43" s="24">
        <f>IF(SUM('Raw data'!$B$2:$B$97)&gt;4,IF(AND(ISNUMBER('Raw data'!$B43),'Raw data'!$B43&lt;40,'Raw data'!$B43&gt;0),'Raw data'!$B43,40),"")</f>
        <v>23.364091873168945</v>
      </c>
      <c r="D43" s="4" t="str">
        <f>'Sample library dilution'!A43</f>
        <v>B04</v>
      </c>
      <c r="E43" s="4" t="str">
        <f>'Sample library dilution'!B43</f>
        <v>B05</v>
      </c>
      <c r="F43" s="4" t="str">
        <f>'Sample library dilution'!C43</f>
        <v>B06</v>
      </c>
      <c r="G43" s="4" t="str">
        <f>'Sample library dilution'!D43</f>
        <v>NTC</v>
      </c>
      <c r="H43" s="4"/>
      <c r="I43" s="4">
        <f t="shared" ref="I43:K45" si="13">VLOOKUP(D43,$A$2:$B$97,2,FALSE)</f>
        <v>40</v>
      </c>
      <c r="J43" s="4">
        <f t="shared" si="13"/>
        <v>40</v>
      </c>
      <c r="K43" s="4">
        <f t="shared" si="13"/>
        <v>40</v>
      </c>
      <c r="L43" s="4">
        <f>AVERAGE(I43:K43)</f>
        <v>40</v>
      </c>
      <c r="M43" s="21">
        <f>STDEV(I43:K43)</f>
        <v>0</v>
      </c>
      <c r="N43" s="6"/>
      <c r="O43" s="10"/>
    </row>
    <row r="44" spans="1:15" ht="15.75" thickBot="1" x14ac:dyDescent="0.3">
      <c r="A44" s="2" t="str">
        <f>'Raw data'!A44</f>
        <v>D07</v>
      </c>
      <c r="B44" s="24">
        <f>IF(SUM('Raw data'!$B$2:$B$97)&gt;4,IF(AND(ISNUMBER('Raw data'!$B44),'Raw data'!$B44&lt;40,'Raw data'!$B44&gt;0),'Raw data'!$B44,40),"")</f>
        <v>8.682856559753418</v>
      </c>
      <c r="D44" s="4" t="str">
        <f>'Sample library dilution'!A44</f>
        <v>B07</v>
      </c>
      <c r="E44" s="4" t="str">
        <f>'Sample library dilution'!B44</f>
        <v>B08</v>
      </c>
      <c r="F44" s="4" t="str">
        <f>'Sample library dilution'!C44</f>
        <v>B09</v>
      </c>
      <c r="G44" s="4" t="str">
        <f>'Sample library dilution'!D44</f>
        <v>NTC</v>
      </c>
      <c r="H44" s="4"/>
      <c r="I44" s="4">
        <f t="shared" si="13"/>
        <v>40</v>
      </c>
      <c r="J44" s="4">
        <f t="shared" si="13"/>
        <v>40</v>
      </c>
      <c r="K44" s="4">
        <f t="shared" si="13"/>
        <v>40</v>
      </c>
      <c r="L44" s="4">
        <f>AVERAGE(I44:K44)</f>
        <v>40</v>
      </c>
      <c r="M44" s="21">
        <f>STDEV(I44:K44)</f>
        <v>0</v>
      </c>
      <c r="N44" s="6"/>
      <c r="O44" s="10"/>
    </row>
    <row r="45" spans="1:15" x14ac:dyDescent="0.25">
      <c r="A45" s="2" t="str">
        <f>'Raw data'!A45</f>
        <v>D08</v>
      </c>
      <c r="B45" s="24">
        <f>IF(SUM('Raw data'!$B$2:$B$97)&gt;4,IF(AND(ISNUMBER('Raw data'!$B45),'Raw data'!$B45&lt;40,'Raw data'!$B45&gt;0),'Raw data'!$B45,40),"")</f>
        <v>8.6928625106811523</v>
      </c>
      <c r="D45" s="4" t="str">
        <f>'Sample library dilution'!A45</f>
        <v>B10</v>
      </c>
      <c r="E45" s="4" t="str">
        <f>'Sample library dilution'!B45</f>
        <v>B11</v>
      </c>
      <c r="F45" s="4" t="str">
        <f>'Sample library dilution'!C45</f>
        <v>B12</v>
      </c>
      <c r="G45" s="4" t="str">
        <f>'Sample library dilution'!D45</f>
        <v>NTC</v>
      </c>
      <c r="H45" s="4"/>
      <c r="I45" s="4">
        <f t="shared" si="13"/>
        <v>40</v>
      </c>
      <c r="J45" s="4">
        <f t="shared" si="13"/>
        <v>40</v>
      </c>
      <c r="K45" s="4">
        <f t="shared" si="13"/>
        <v>40</v>
      </c>
      <c r="L45" s="4">
        <f>AVERAGE(I45:K45)</f>
        <v>40</v>
      </c>
      <c r="M45" s="21">
        <f>STDEV(I45:K45)</f>
        <v>0</v>
      </c>
      <c r="N45" s="6"/>
      <c r="O45" s="10"/>
    </row>
    <row r="46" spans="1:15" x14ac:dyDescent="0.25">
      <c r="A46" s="2" t="str">
        <f>'Raw data'!A46</f>
        <v>D09</v>
      </c>
      <c r="B46" s="24">
        <f>IF(SUM('Raw data'!$B$2:$B$97)&gt;4,IF(AND(ISNUMBER('Raw data'!$B46),'Raw data'!$B46&lt;40,'Raw data'!$B46&gt;0),'Raw data'!$B46,40),"")</f>
        <v>8.7376585006713867</v>
      </c>
    </row>
    <row r="47" spans="1:15" x14ac:dyDescent="0.25">
      <c r="A47" s="2" t="str">
        <f>'Raw data'!A47</f>
        <v>D10</v>
      </c>
      <c r="B47" s="24">
        <f>IF(SUM('Raw data'!$B$2:$B$97)&gt;4,IF(AND(ISNUMBER('Raw data'!$B47),'Raw data'!$B47&lt;40,'Raw data'!$B47&gt;0),'Raw data'!$B47,40),"")</f>
        <v>13.319247245788574</v>
      </c>
    </row>
    <row r="48" spans="1:15" x14ac:dyDescent="0.25">
      <c r="A48" s="2" t="str">
        <f>'Raw data'!A48</f>
        <v>D11</v>
      </c>
      <c r="B48" s="24">
        <f>IF(SUM('Raw data'!$B$2:$B$97)&gt;4,IF(AND(ISNUMBER('Raw data'!$B48),'Raw data'!$B48&lt;40,'Raw data'!$B48&gt;0),'Raw data'!$B48,40),"")</f>
        <v>13.304418563842773</v>
      </c>
    </row>
    <row r="49" spans="1:2" x14ac:dyDescent="0.25">
      <c r="A49" s="2" t="str">
        <f>'Raw data'!A49</f>
        <v>D12</v>
      </c>
      <c r="B49" s="24">
        <f>IF(SUM('Raw data'!$B$2:$B$97)&gt;4,IF(AND(ISNUMBER('Raw data'!$B49),'Raw data'!$B49&lt;40,'Raw data'!$B49&gt;0),'Raw data'!$B49,40),"")</f>
        <v>13.28230094909668</v>
      </c>
    </row>
    <row r="50" spans="1:2" x14ac:dyDescent="0.25">
      <c r="A50" s="2" t="str">
        <f>'Raw data'!A50</f>
        <v>E01</v>
      </c>
      <c r="B50" s="24">
        <f>IF(SUM('Raw data'!$B$2:$B$97)&gt;4,IF(AND(ISNUMBER('Raw data'!$B50),'Raw data'!$B50&lt;40,'Raw data'!$B50&gt;0),'Raw data'!$B50,40),"")</f>
        <v>11.810647964477539</v>
      </c>
    </row>
    <row r="51" spans="1:2" x14ac:dyDescent="0.25">
      <c r="A51" s="2" t="str">
        <f>'Raw data'!A51</f>
        <v>E02</v>
      </c>
      <c r="B51" s="24">
        <f>IF(SUM('Raw data'!$B$2:$B$97)&gt;4,IF(AND(ISNUMBER('Raw data'!$B51),'Raw data'!$B51&lt;40,'Raw data'!$B51&gt;0),'Raw data'!$B51,40),"")</f>
        <v>12.461822509765625</v>
      </c>
    </row>
    <row r="52" spans="1:2" x14ac:dyDescent="0.25">
      <c r="A52" s="2" t="str">
        <f>'Raw data'!A52</f>
        <v>E03</v>
      </c>
      <c r="B52" s="24">
        <f>IF(SUM('Raw data'!$B$2:$B$97)&gt;4,IF(AND(ISNUMBER('Raw data'!$B52),'Raw data'!$B52&lt;40,'Raw data'!$B52&gt;0),'Raw data'!$B52,40),"")</f>
        <v>11.778546333312988</v>
      </c>
    </row>
    <row r="53" spans="1:2" x14ac:dyDescent="0.25">
      <c r="A53" s="2" t="str">
        <f>'Raw data'!A53</f>
        <v>E04</v>
      </c>
      <c r="B53" s="24">
        <f>IF(SUM('Raw data'!$B$2:$B$97)&gt;4,IF(AND(ISNUMBER('Raw data'!$B53),'Raw data'!$B53&lt;40,'Raw data'!$B53&gt;0),'Raw data'!$B53,40),"")</f>
        <v>11.74968433380127</v>
      </c>
    </row>
    <row r="54" spans="1:2" x14ac:dyDescent="0.25">
      <c r="A54" s="2" t="str">
        <f>'Raw data'!A54</f>
        <v>E05</v>
      </c>
      <c r="B54" s="24">
        <f>IF(SUM('Raw data'!$B$2:$B$97)&gt;4,IF(AND(ISNUMBER('Raw data'!$B54),'Raw data'!$B54&lt;40,'Raw data'!$B54&gt;0),'Raw data'!$B54,40),"")</f>
        <v>12.740891456604004</v>
      </c>
    </row>
    <row r="55" spans="1:2" x14ac:dyDescent="0.25">
      <c r="A55" s="2" t="str">
        <f>'Raw data'!A55</f>
        <v>E06</v>
      </c>
      <c r="B55" s="24">
        <f>IF(SUM('Raw data'!$B$2:$B$97)&gt;4,IF(AND(ISNUMBER('Raw data'!$B55),'Raw data'!$B55&lt;40,'Raw data'!$B55&gt;0),'Raw data'!$B55,40),"")</f>
        <v>13.155966758728027</v>
      </c>
    </row>
    <row r="56" spans="1:2" x14ac:dyDescent="0.25">
      <c r="A56" s="2" t="str">
        <f>'Raw data'!A56</f>
        <v>E07</v>
      </c>
      <c r="B56" s="24">
        <f>IF(SUM('Raw data'!$B$2:$B$97)&gt;4,IF(AND(ISNUMBER('Raw data'!$B56),'Raw data'!$B56&lt;40,'Raw data'!$B56&gt;0),'Raw data'!$B56,40),"")</f>
        <v>4.8088436126708984</v>
      </c>
    </row>
    <row r="57" spans="1:2" x14ac:dyDescent="0.25">
      <c r="A57" s="2" t="str">
        <f>'Raw data'!A57</f>
        <v>E08</v>
      </c>
      <c r="B57" s="24">
        <f>IF(SUM('Raw data'!$B$2:$B$97)&gt;4,IF(AND(ISNUMBER('Raw data'!$B57),'Raw data'!$B57&lt;40,'Raw data'!$B57&gt;0),'Raw data'!$B57,40),"")</f>
        <v>4.8192057609558105</v>
      </c>
    </row>
    <row r="58" spans="1:2" x14ac:dyDescent="0.25">
      <c r="A58" s="2" t="str">
        <f>'Raw data'!A58</f>
        <v>E09</v>
      </c>
      <c r="B58" s="24">
        <f>IF(SUM('Raw data'!$B$2:$B$97)&gt;4,IF(AND(ISNUMBER('Raw data'!$B58),'Raw data'!$B58&lt;40,'Raw data'!$B58&gt;0),'Raw data'!$B58,40),"")</f>
        <v>4.8088655471801758</v>
      </c>
    </row>
    <row r="59" spans="1:2" x14ac:dyDescent="0.25">
      <c r="A59" s="2" t="str">
        <f>'Raw data'!A59</f>
        <v>E10</v>
      </c>
      <c r="B59" s="24">
        <f>IF(SUM('Raw data'!$B$2:$B$97)&gt;4,IF(AND(ISNUMBER('Raw data'!$B59),'Raw data'!$B59&lt;40,'Raw data'!$B59&gt;0),'Raw data'!$B59,40),"")</f>
        <v>8.1884012222290039</v>
      </c>
    </row>
    <row r="60" spans="1:2" x14ac:dyDescent="0.25">
      <c r="A60" s="2" t="str">
        <f>'Raw data'!A60</f>
        <v>E11</v>
      </c>
      <c r="B60" s="24">
        <f>IF(SUM('Raw data'!$B$2:$B$97)&gt;4,IF(AND(ISNUMBER('Raw data'!$B60),'Raw data'!$B60&lt;40,'Raw data'!$B60&gt;0),'Raw data'!$B60,40),"")</f>
        <v>8.2265081405639648</v>
      </c>
    </row>
    <row r="61" spans="1:2" x14ac:dyDescent="0.25">
      <c r="A61" s="2" t="str">
        <f>'Raw data'!A61</f>
        <v>E12</v>
      </c>
      <c r="B61" s="24">
        <f>IF(SUM('Raw data'!$B$2:$B$97)&gt;4,IF(AND(ISNUMBER('Raw data'!$B61),'Raw data'!$B61&lt;40,'Raw data'!$B61&gt;0),'Raw data'!$B61,40),"")</f>
        <v>8.1930875778198242</v>
      </c>
    </row>
    <row r="62" spans="1:2" x14ac:dyDescent="0.25">
      <c r="A62" s="2" t="str">
        <f>'Raw data'!A62</f>
        <v>F01</v>
      </c>
      <c r="B62" s="24">
        <f>IF(SUM('Raw data'!$B$2:$B$97)&gt;4,IF(AND(ISNUMBER('Raw data'!$B62),'Raw data'!$B62&lt;40,'Raw data'!$B62&gt;0),'Raw data'!$B62,40),"")</f>
        <v>16.800436019897461</v>
      </c>
    </row>
    <row r="63" spans="1:2" x14ac:dyDescent="0.25">
      <c r="A63" s="2" t="str">
        <f>'Raw data'!A63</f>
        <v>F02</v>
      </c>
      <c r="B63" s="24">
        <f>IF(SUM('Raw data'!$B$2:$B$97)&gt;4,IF(AND(ISNUMBER('Raw data'!$B63),'Raw data'!$B63&lt;40,'Raw data'!$B63&gt;0),'Raw data'!$B63,40),"")</f>
        <v>18.002811431884766</v>
      </c>
    </row>
    <row r="64" spans="1:2" x14ac:dyDescent="0.25">
      <c r="A64" s="2" t="str">
        <f>'Raw data'!A64</f>
        <v>F03</v>
      </c>
      <c r="B64" s="24">
        <f>IF(SUM('Raw data'!$B$2:$B$97)&gt;4,IF(AND(ISNUMBER('Raw data'!$B64),'Raw data'!$B64&lt;40,'Raw data'!$B64&gt;0),'Raw data'!$B64,40),"")</f>
        <v>16.931289672851563</v>
      </c>
    </row>
    <row r="65" spans="1:2" x14ac:dyDescent="0.25">
      <c r="A65" s="2" t="str">
        <f>'Raw data'!A65</f>
        <v>F04</v>
      </c>
      <c r="B65" s="24">
        <f>IF(SUM('Raw data'!$B$2:$B$97)&gt;4,IF(AND(ISNUMBER('Raw data'!$B65),'Raw data'!$B65&lt;40,'Raw data'!$B65&gt;0),'Raw data'!$B65,40),"")</f>
        <v>17.14674186706543</v>
      </c>
    </row>
    <row r="66" spans="1:2" x14ac:dyDescent="0.25">
      <c r="A66" s="2" t="str">
        <f>'Raw data'!A66</f>
        <v>F05</v>
      </c>
      <c r="B66" s="24">
        <f>IF(SUM('Raw data'!$B$2:$B$97)&gt;4,IF(AND(ISNUMBER('Raw data'!$B66),'Raw data'!$B66&lt;40,'Raw data'!$B66&gt;0),'Raw data'!$B66,40),"")</f>
        <v>17.304239273071289</v>
      </c>
    </row>
    <row r="67" spans="1:2" x14ac:dyDescent="0.25">
      <c r="A67" s="2" t="str">
        <f>'Raw data'!A67</f>
        <v>F06</v>
      </c>
      <c r="B67" s="24">
        <f>IF(SUM('Raw data'!$B$2:$B$97)&gt;4,IF(AND(ISNUMBER('Raw data'!$B67),'Raw data'!$B67&lt;40,'Raw data'!$B67&gt;0),'Raw data'!$B67,40),"")</f>
        <v>18.528072357177734</v>
      </c>
    </row>
    <row r="68" spans="1:2" x14ac:dyDescent="0.25">
      <c r="A68" s="2" t="str">
        <f>'Raw data'!A68</f>
        <v>F07</v>
      </c>
      <c r="B68" s="24">
        <f>IF(SUM('Raw data'!$B$2:$B$97)&gt;4,IF(AND(ISNUMBER('Raw data'!$B68),'Raw data'!$B68&lt;40,'Raw data'!$B68&gt;0),'Raw data'!$B68,40),"")</f>
        <v>9.3231716156005859</v>
      </c>
    </row>
    <row r="69" spans="1:2" x14ac:dyDescent="0.25">
      <c r="A69" s="2" t="str">
        <f>'Raw data'!A69</f>
        <v>F08</v>
      </c>
      <c r="B69" s="24">
        <f>IF(SUM('Raw data'!$B$2:$B$97)&gt;4,IF(AND(ISNUMBER('Raw data'!$B69),'Raw data'!$B69&lt;40,'Raw data'!$B69&gt;0),'Raw data'!$B69,40),"")</f>
        <v>9.3416280746459961</v>
      </c>
    </row>
    <row r="70" spans="1:2" x14ac:dyDescent="0.25">
      <c r="A70" s="2" t="str">
        <f>'Raw data'!A70</f>
        <v>F09</v>
      </c>
      <c r="B70" s="24">
        <f>IF(SUM('Raw data'!$B$2:$B$97)&gt;4,IF(AND(ISNUMBER('Raw data'!$B70),'Raw data'!$B70&lt;40,'Raw data'!$B70&gt;0),'Raw data'!$B70,40),"")</f>
        <v>9.3501853942871094</v>
      </c>
    </row>
    <row r="71" spans="1:2" x14ac:dyDescent="0.25">
      <c r="A71" s="2" t="str">
        <f>'Raw data'!A71</f>
        <v>F10</v>
      </c>
      <c r="B71" s="24">
        <f>IF(SUM('Raw data'!$B$2:$B$97)&gt;4,IF(AND(ISNUMBER('Raw data'!$B71),'Raw data'!$B71&lt;40,'Raw data'!$B71&gt;0),'Raw data'!$B71,40),"")</f>
        <v>12.928472518920898</v>
      </c>
    </row>
    <row r="72" spans="1:2" x14ac:dyDescent="0.25">
      <c r="A72" s="2" t="str">
        <f>'Raw data'!A72</f>
        <v>F11</v>
      </c>
      <c r="B72" s="24">
        <f>IF(SUM('Raw data'!$B$2:$B$97)&gt;4,IF(AND(ISNUMBER('Raw data'!$B72),'Raw data'!$B72&lt;40,'Raw data'!$B72&gt;0),'Raw data'!$B72,40),"")</f>
        <v>12.93062686920166</v>
      </c>
    </row>
    <row r="73" spans="1:2" x14ac:dyDescent="0.25">
      <c r="A73" s="2" t="str">
        <f>'Raw data'!A73</f>
        <v>F12</v>
      </c>
      <c r="B73" s="24">
        <f>IF(SUM('Raw data'!$B$2:$B$97)&gt;4,IF(AND(ISNUMBER('Raw data'!$B73),'Raw data'!$B73&lt;40,'Raw data'!$B73&gt;0),'Raw data'!$B73,40),"")</f>
        <v>12.889806747436523</v>
      </c>
    </row>
    <row r="74" spans="1:2" x14ac:dyDescent="0.25">
      <c r="A74" s="2" t="str">
        <f>'Raw data'!A74</f>
        <v>G01</v>
      </c>
      <c r="B74" s="24">
        <f>IF(SUM('Raw data'!$B$2:$B$97)&gt;4,IF(AND(ISNUMBER('Raw data'!$B74),'Raw data'!$B74&lt;40,'Raw data'!$B74&gt;0),'Raw data'!$B74,40),"")</f>
        <v>20.274126052856445</v>
      </c>
    </row>
    <row r="75" spans="1:2" x14ac:dyDescent="0.25">
      <c r="A75" s="2" t="str">
        <f>'Raw data'!A75</f>
        <v>G02</v>
      </c>
      <c r="B75" s="24">
        <f>IF(SUM('Raw data'!$B$2:$B$97)&gt;4,IF(AND(ISNUMBER('Raw data'!$B75),'Raw data'!$B75&lt;40,'Raw data'!$B75&gt;0),'Raw data'!$B75,40),"")</f>
        <v>21.597787857055664</v>
      </c>
    </row>
    <row r="76" spans="1:2" x14ac:dyDescent="0.25">
      <c r="A76" s="2" t="str">
        <f>'Raw data'!A76</f>
        <v>G03</v>
      </c>
      <c r="B76" s="24">
        <f>IF(SUM('Raw data'!$B$2:$B$97)&gt;4,IF(AND(ISNUMBER('Raw data'!$B76),'Raw data'!$B76&lt;40,'Raw data'!$B76&gt;0),'Raw data'!$B76,40),"")</f>
        <v>19.826360702514648</v>
      </c>
    </row>
    <row r="77" spans="1:2" x14ac:dyDescent="0.25">
      <c r="A77" s="2" t="str">
        <f>'Raw data'!A77</f>
        <v>G04</v>
      </c>
      <c r="B77" s="24">
        <f>IF(SUM('Raw data'!$B$2:$B$97)&gt;4,IF(AND(ISNUMBER('Raw data'!$B77),'Raw data'!$B77&lt;40,'Raw data'!$B77&gt;0),'Raw data'!$B77,40),"")</f>
        <v>20.134525299072266</v>
      </c>
    </row>
    <row r="78" spans="1:2" x14ac:dyDescent="0.25">
      <c r="A78" s="2" t="str">
        <f>'Raw data'!A78</f>
        <v>G05</v>
      </c>
      <c r="B78" s="24">
        <f>IF(SUM('Raw data'!$B$2:$B$97)&gt;4,IF(AND(ISNUMBER('Raw data'!$B78),'Raw data'!$B78&lt;40,'Raw data'!$B78&gt;0),'Raw data'!$B78,40),"")</f>
        <v>20.604850769042969</v>
      </c>
    </row>
    <row r="79" spans="1:2" x14ac:dyDescent="0.25">
      <c r="A79" s="2" t="str">
        <f>'Raw data'!A79</f>
        <v>G06</v>
      </c>
      <c r="B79" s="24">
        <f>IF(SUM('Raw data'!$B$2:$B$97)&gt;4,IF(AND(ISNUMBER('Raw data'!$B79),'Raw data'!$B79&lt;40,'Raw data'!$B79&gt;0),'Raw data'!$B79,40),"")</f>
        <v>21.913139343261719</v>
      </c>
    </row>
    <row r="80" spans="1:2" x14ac:dyDescent="0.25">
      <c r="A80" s="2" t="str">
        <f>'Raw data'!A80</f>
        <v>G07</v>
      </c>
      <c r="B80" s="24">
        <f>IF(SUM('Raw data'!$B$2:$B$97)&gt;4,IF(AND(ISNUMBER('Raw data'!$B80),'Raw data'!$B80&lt;40,'Raw data'!$B80&gt;0),'Raw data'!$B80,40),"")</f>
        <v>11.658293724060059</v>
      </c>
    </row>
    <row r="81" spans="1:2" x14ac:dyDescent="0.25">
      <c r="A81" s="2" t="str">
        <f>'Raw data'!A81</f>
        <v>G08</v>
      </c>
      <c r="B81" s="24">
        <f>IF(SUM('Raw data'!$B$2:$B$97)&gt;4,IF(AND(ISNUMBER('Raw data'!$B81),'Raw data'!$B81&lt;40,'Raw data'!$B81&gt;0),'Raw data'!$B81,40),"")</f>
        <v>11.670389175415039</v>
      </c>
    </row>
    <row r="82" spans="1:2" x14ac:dyDescent="0.25">
      <c r="A82" s="2" t="str">
        <f>'Raw data'!A82</f>
        <v>G09</v>
      </c>
      <c r="B82" s="24">
        <f>IF(SUM('Raw data'!$B$2:$B$97)&gt;4,IF(AND(ISNUMBER('Raw data'!$B82),'Raw data'!$B82&lt;40,'Raw data'!$B82&gt;0),'Raw data'!$B82,40),"")</f>
        <v>11.688047409057617</v>
      </c>
    </row>
    <row r="83" spans="1:2" x14ac:dyDescent="0.25">
      <c r="A83" s="2" t="str">
        <f>'Raw data'!A83</f>
        <v>G10</v>
      </c>
      <c r="B83" s="24">
        <f>IF(SUM('Raw data'!$B$2:$B$97)&gt;4,IF(AND(ISNUMBER('Raw data'!$B83),'Raw data'!$B83&lt;40,'Raw data'!$B83&gt;0),'Raw data'!$B83,40),"")</f>
        <v>15.17860221862793</v>
      </c>
    </row>
    <row r="84" spans="1:2" x14ac:dyDescent="0.25">
      <c r="A84" s="2" t="str">
        <f>'Raw data'!A84</f>
        <v>G11</v>
      </c>
      <c r="B84" s="24">
        <f>IF(SUM('Raw data'!$B$2:$B$97)&gt;4,IF(AND(ISNUMBER('Raw data'!$B84),'Raw data'!$B84&lt;40,'Raw data'!$B84&gt;0),'Raw data'!$B84,40),"")</f>
        <v>15.216731071472168</v>
      </c>
    </row>
    <row r="85" spans="1:2" x14ac:dyDescent="0.25">
      <c r="A85" s="2" t="str">
        <f>'Raw data'!A85</f>
        <v>G12</v>
      </c>
      <c r="B85" s="24">
        <f>IF(SUM('Raw data'!$B$2:$B$97)&gt;4,IF(AND(ISNUMBER('Raw data'!$B85),'Raw data'!$B85&lt;40,'Raw data'!$B85&gt;0),'Raw data'!$B85,40),"")</f>
        <v>15.183853149414063</v>
      </c>
    </row>
    <row r="86" spans="1:2" x14ac:dyDescent="0.25">
      <c r="A86" s="2" t="str">
        <f>'Raw data'!A86</f>
        <v>H01</v>
      </c>
      <c r="B86" s="24">
        <f>IF(SUM('Raw data'!$B$2:$B$97)&gt;4,IF(AND(ISNUMBER('Raw data'!$B86),'Raw data'!$B86&lt;40,'Raw data'!$B86&gt;0),'Raw data'!$B86,40),"")</f>
        <v>21.974094390869141</v>
      </c>
    </row>
    <row r="87" spans="1:2" x14ac:dyDescent="0.25">
      <c r="A87" s="2" t="str">
        <f>'Raw data'!A87</f>
        <v>H02</v>
      </c>
      <c r="B87" s="24">
        <f>IF(SUM('Raw data'!$B$2:$B$97)&gt;4,IF(AND(ISNUMBER('Raw data'!$B87),'Raw data'!$B87&lt;40,'Raw data'!$B87&gt;0),'Raw data'!$B87,40),"")</f>
        <v>23.736722946166992</v>
      </c>
    </row>
    <row r="88" spans="1:2" x14ac:dyDescent="0.25">
      <c r="A88" s="2" t="str">
        <f>'Raw data'!A88</f>
        <v>H03</v>
      </c>
      <c r="B88" s="24">
        <f>IF(SUM('Raw data'!$B$2:$B$97)&gt;4,IF(AND(ISNUMBER('Raw data'!$B88),'Raw data'!$B88&lt;40,'Raw data'!$B88&gt;0),'Raw data'!$B88,40),"")</f>
        <v>21.789270401000977</v>
      </c>
    </row>
    <row r="89" spans="1:2" x14ac:dyDescent="0.25">
      <c r="A89" s="2" t="str">
        <f>'Raw data'!A89</f>
        <v>H04</v>
      </c>
      <c r="B89" s="24">
        <f>IF(SUM('Raw data'!$B$2:$B$97)&gt;4,IF(AND(ISNUMBER('Raw data'!$B89),'Raw data'!$B89&lt;40,'Raw data'!$B89&gt;0),'Raw data'!$B89,40),"")</f>
        <v>22.381856918334961</v>
      </c>
    </row>
    <row r="90" spans="1:2" x14ac:dyDescent="0.25">
      <c r="A90" s="2" t="str">
        <f>'Raw data'!A90</f>
        <v>H05</v>
      </c>
      <c r="B90" s="24">
        <f>IF(SUM('Raw data'!$B$2:$B$97)&gt;4,IF(AND(ISNUMBER('Raw data'!$B90),'Raw data'!$B90&lt;40,'Raw data'!$B90&gt;0),'Raw data'!$B90,40),"")</f>
        <v>22.192968368530273</v>
      </c>
    </row>
    <row r="91" spans="1:2" x14ac:dyDescent="0.25">
      <c r="A91" s="2" t="str">
        <f>'Raw data'!A91</f>
        <v>H06</v>
      </c>
      <c r="B91" s="24">
        <f>IF(SUM('Raw data'!$B$2:$B$97)&gt;4,IF(AND(ISNUMBER('Raw data'!$B91),'Raw data'!$B91&lt;40,'Raw data'!$B91&gt;0),'Raw data'!$B91,40),"")</f>
        <v>24.268726348876953</v>
      </c>
    </row>
    <row r="92" spans="1:2" x14ac:dyDescent="0.25">
      <c r="A92" s="2" t="str">
        <f>'Raw data'!A92</f>
        <v>H07</v>
      </c>
      <c r="B92" s="24">
        <f>IF(SUM('Raw data'!$B$2:$B$97)&gt;4,IF(AND(ISNUMBER('Raw data'!$B92),'Raw data'!$B92&lt;40,'Raw data'!$B92&gt;0),'Raw data'!$B92,40),"")</f>
        <v>11.974267959594727</v>
      </c>
    </row>
    <row r="93" spans="1:2" x14ac:dyDescent="0.25">
      <c r="A93" s="2" t="str">
        <f>'Raw data'!A93</f>
        <v>H08</v>
      </c>
      <c r="B93" s="24">
        <f>IF(SUM('Raw data'!$B$2:$B$97)&gt;4,IF(AND(ISNUMBER('Raw data'!$B93),'Raw data'!$B93&lt;40,'Raw data'!$B93&gt;0),'Raw data'!$B93,40),"")</f>
        <v>11.969029426574707</v>
      </c>
    </row>
    <row r="94" spans="1:2" x14ac:dyDescent="0.25">
      <c r="A94" s="2" t="str">
        <f>'Raw data'!A94</f>
        <v>H09</v>
      </c>
      <c r="B94" s="24">
        <f>IF(SUM('Raw data'!$B$2:$B$97)&gt;4,IF(AND(ISNUMBER('Raw data'!$B94),'Raw data'!$B94&lt;40,'Raw data'!$B94&gt;0),'Raw data'!$B94,40),"")</f>
        <v>11.991084098815918</v>
      </c>
    </row>
    <row r="95" spans="1:2" x14ac:dyDescent="0.25">
      <c r="A95" s="2" t="str">
        <f>'Raw data'!A95</f>
        <v>H10</v>
      </c>
      <c r="B95" s="24">
        <f>IF(SUM('Raw data'!$B$2:$B$97)&gt;4,IF(AND(ISNUMBER('Raw data'!$B95),'Raw data'!$B95&lt;40,'Raw data'!$B95&gt;0),'Raw data'!$B95,40),"")</f>
        <v>15.446229934692383</v>
      </c>
    </row>
    <row r="96" spans="1:2" x14ac:dyDescent="0.25">
      <c r="A96" s="2" t="str">
        <f>'Raw data'!A96</f>
        <v>H11</v>
      </c>
      <c r="B96" s="24">
        <f>IF(SUM('Raw data'!$B$2:$B$97)&gt;4,IF(AND(ISNUMBER('Raw data'!$B96),'Raw data'!$B96&lt;40,'Raw data'!$B96&gt;0),'Raw data'!$B96,40),"")</f>
        <v>15.540319442749023</v>
      </c>
    </row>
    <row r="97" spans="1:2" x14ac:dyDescent="0.25">
      <c r="A97" s="2" t="str">
        <f>'Raw data'!A97</f>
        <v>H12</v>
      </c>
      <c r="B97" s="24">
        <f>IF(SUM('Raw data'!$B$2:$B$97)&gt;4,IF(AND(ISNUMBER('Raw data'!$B97),'Raw data'!$B97&lt;40,'Raw data'!$B97&gt;0),'Raw data'!$B97,40),"")</f>
        <v>15.531310081481934</v>
      </c>
    </row>
  </sheetData>
  <pageMargins left="0.7" right="0.7" top="0.75" bottom="0.75" header="0.3" footer="0.3"/>
  <pageSetup scale="79" orientation="portrait" r:id="rId1"/>
  <colBreaks count="2" manualBreakCount="2">
    <brk id="6" max="1048575" man="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Raw data</vt:lpstr>
      <vt:lpstr>Sample library dilution</vt:lpstr>
      <vt:lpstr>Library information</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2015-09-23T13:10:38Z</dcterms:modified>
</cp:coreProperties>
</file>