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aliwalaa\Desktop\Work files\Work assignments\FDK rework project\Spreadsheets to upload\miScipt spreadsheets\"/>
    </mc:Choice>
  </mc:AlternateContent>
  <xr:revisionPtr revIDLastSave="0" documentId="8_{634B36F8-0F7B-4EFD-8F7E-0A1B1C77B872}" xr6:coauthVersionLast="37" xr6:coauthVersionMax="37" xr10:uidLastSave="{00000000-0000-0000-0000-000000000000}"/>
  <bookViews>
    <workbookView xWindow="0" yWindow="0" windowWidth="21600" windowHeight="9240" tabRatio="888" xr2:uid="{00000000-000D-0000-FFFF-FFFF00000000}"/>
  </bookViews>
  <sheets>
    <sheet name="Instructions" sheetId="1" r:id="rId1"/>
    <sheet name="miRNA Table" sheetId="2" r:id="rId2"/>
    <sheet name="Array Content" sheetId="14" state="hidden" r:id="rId3"/>
    <sheet name="Test Sample Data" sheetId="4" r:id="rId4"/>
    <sheet name="Control Sample Data" sheetId="5" r:id="rId5"/>
    <sheet name="Choose Reference miRNAs" sheetId="7" r:id="rId6"/>
    <sheet name="QC Report" sheetId="8" r:id="rId7"/>
    <sheet name="Results" sheetId="9" r:id="rId8"/>
    <sheet name="Scatter Plot" sheetId="10" r:id="rId9"/>
    <sheet name="Volcano Plot" sheetId="11" r:id="rId10"/>
    <sheet name="Calculations" sheetId="6" r:id="rId1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22" i="7" l="1"/>
  <c r="R22" i="7"/>
  <c r="Z21" i="7"/>
  <c r="V21" i="7"/>
  <c r="R21" i="7"/>
  <c r="W20" i="7"/>
  <c r="R20" i="7"/>
  <c r="AC19" i="7"/>
  <c r="Z19" i="7"/>
  <c r="R19" i="7"/>
  <c r="AC18" i="7"/>
  <c r="Y18" i="7"/>
  <c r="U18" i="7"/>
  <c r="R18" i="7"/>
  <c r="R17" i="7"/>
  <c r="Z16" i="7"/>
  <c r="V16" i="7"/>
  <c r="R16" i="7"/>
  <c r="V15" i="7"/>
  <c r="R15" i="7"/>
  <c r="Z14" i="7"/>
  <c r="R14" i="7"/>
  <c r="V13" i="7"/>
  <c r="R13" i="7"/>
  <c r="AA12" i="7"/>
  <c r="R12" i="7"/>
  <c r="Z11" i="7"/>
  <c r="V11" i="7"/>
  <c r="R11" i="7"/>
  <c r="L22" i="7"/>
  <c r="AC22" i="7" s="1"/>
  <c r="K22" i="7"/>
  <c r="AB22" i="7" s="1"/>
  <c r="J22" i="7"/>
  <c r="AA22" i="7" s="1"/>
  <c r="I22" i="7"/>
  <c r="Z22" i="7" s="1"/>
  <c r="H22" i="7"/>
  <c r="Y22" i="7" s="1"/>
  <c r="G22" i="7"/>
  <c r="X22" i="7" s="1"/>
  <c r="F22" i="7"/>
  <c r="W22" i="7" s="1"/>
  <c r="E22" i="7"/>
  <c r="D22" i="7"/>
  <c r="U22" i="7" s="1"/>
  <c r="C22" i="7"/>
  <c r="T22" i="7" s="1"/>
  <c r="L21" i="7"/>
  <c r="AC21" i="7" s="1"/>
  <c r="K21" i="7"/>
  <c r="AB21" i="7" s="1"/>
  <c r="J21" i="7"/>
  <c r="AA21" i="7" s="1"/>
  <c r="I21" i="7"/>
  <c r="H21" i="7"/>
  <c r="Y21" i="7" s="1"/>
  <c r="G21" i="7"/>
  <c r="X21" i="7" s="1"/>
  <c r="F21" i="7"/>
  <c r="W21" i="7" s="1"/>
  <c r="E21" i="7"/>
  <c r="D21" i="7"/>
  <c r="U21" i="7" s="1"/>
  <c r="C21" i="7"/>
  <c r="T21" i="7" s="1"/>
  <c r="L20" i="7"/>
  <c r="AC20" i="7" s="1"/>
  <c r="K20" i="7"/>
  <c r="AB20" i="7" s="1"/>
  <c r="J20" i="7"/>
  <c r="AA20" i="7" s="1"/>
  <c r="I20" i="7"/>
  <c r="Z20" i="7" s="1"/>
  <c r="H20" i="7"/>
  <c r="Y20" i="7" s="1"/>
  <c r="G20" i="7"/>
  <c r="X20" i="7" s="1"/>
  <c r="F20" i="7"/>
  <c r="E20" i="7"/>
  <c r="V20" i="7" s="1"/>
  <c r="D20" i="7"/>
  <c r="U20" i="7" s="1"/>
  <c r="C20" i="7"/>
  <c r="T20" i="7" s="1"/>
  <c r="L19" i="7"/>
  <c r="K19" i="7"/>
  <c r="AB19" i="7" s="1"/>
  <c r="J19" i="7"/>
  <c r="AA19" i="7" s="1"/>
  <c r="I19" i="7"/>
  <c r="H19" i="7"/>
  <c r="Y19" i="7" s="1"/>
  <c r="G19" i="7"/>
  <c r="X19" i="7" s="1"/>
  <c r="F19" i="7"/>
  <c r="W19" i="7" s="1"/>
  <c r="E19" i="7"/>
  <c r="V19" i="7" s="1"/>
  <c r="D19" i="7"/>
  <c r="U19" i="7" s="1"/>
  <c r="C19" i="7"/>
  <c r="T19" i="7" s="1"/>
  <c r="N18" i="7"/>
  <c r="L18" i="7"/>
  <c r="K18" i="7"/>
  <c r="AB18" i="7" s="1"/>
  <c r="J18" i="7"/>
  <c r="AA18" i="7" s="1"/>
  <c r="I18" i="7"/>
  <c r="Z18" i="7" s="1"/>
  <c r="H18" i="7"/>
  <c r="G18" i="7"/>
  <c r="X18" i="7" s="1"/>
  <c r="F18" i="7"/>
  <c r="W18" i="7" s="1"/>
  <c r="E18" i="7"/>
  <c r="V18" i="7" s="1"/>
  <c r="D18" i="7"/>
  <c r="C18" i="7"/>
  <c r="T18" i="7" s="1"/>
  <c r="N17" i="7"/>
  <c r="L17" i="7"/>
  <c r="AC17" i="7" s="1"/>
  <c r="K17" i="7"/>
  <c r="AB17" i="7" s="1"/>
  <c r="J17" i="7"/>
  <c r="AA17" i="7" s="1"/>
  <c r="I17" i="7"/>
  <c r="Z17" i="7" s="1"/>
  <c r="H17" i="7"/>
  <c r="Y17" i="7" s="1"/>
  <c r="G17" i="7"/>
  <c r="X17" i="7" s="1"/>
  <c r="F17" i="7"/>
  <c r="W17" i="7" s="1"/>
  <c r="E17" i="7"/>
  <c r="V17" i="7" s="1"/>
  <c r="D17" i="7"/>
  <c r="U17" i="7" s="1"/>
  <c r="C17" i="7"/>
  <c r="T17" i="7" s="1"/>
  <c r="L16" i="7"/>
  <c r="AC16" i="7" s="1"/>
  <c r="K16" i="7"/>
  <c r="AB16" i="7" s="1"/>
  <c r="J16" i="7"/>
  <c r="AA16" i="7" s="1"/>
  <c r="I16" i="7"/>
  <c r="H16" i="7"/>
  <c r="Y16" i="7" s="1"/>
  <c r="G16" i="7"/>
  <c r="X16" i="7" s="1"/>
  <c r="F16" i="7"/>
  <c r="W16" i="7" s="1"/>
  <c r="E16" i="7"/>
  <c r="D16" i="7"/>
  <c r="U16" i="7" s="1"/>
  <c r="C16" i="7"/>
  <c r="T16" i="7" s="1"/>
  <c r="L15" i="7"/>
  <c r="AC15" i="7" s="1"/>
  <c r="K15" i="7"/>
  <c r="AB15" i="7" s="1"/>
  <c r="J15" i="7"/>
  <c r="AA15" i="7" s="1"/>
  <c r="I15" i="7"/>
  <c r="Z15" i="7" s="1"/>
  <c r="H15" i="7"/>
  <c r="Y15" i="7" s="1"/>
  <c r="G15" i="7"/>
  <c r="X15" i="7" s="1"/>
  <c r="F15" i="7"/>
  <c r="W15" i="7" s="1"/>
  <c r="E15" i="7"/>
  <c r="D15" i="7"/>
  <c r="U15" i="7" s="1"/>
  <c r="C15" i="7"/>
  <c r="T15" i="7" s="1"/>
  <c r="L14" i="7"/>
  <c r="AC14" i="7" s="1"/>
  <c r="K14" i="7"/>
  <c r="AB14" i="7" s="1"/>
  <c r="J14" i="7"/>
  <c r="AA14" i="7" s="1"/>
  <c r="I14" i="7"/>
  <c r="H14" i="7"/>
  <c r="Y14" i="7" s="1"/>
  <c r="G14" i="7"/>
  <c r="X14" i="7" s="1"/>
  <c r="F14" i="7"/>
  <c r="W14" i="7" s="1"/>
  <c r="E14" i="7"/>
  <c r="V14" i="7" s="1"/>
  <c r="D14" i="7"/>
  <c r="U14" i="7" s="1"/>
  <c r="C14" i="7"/>
  <c r="T14" i="7" s="1"/>
  <c r="L13" i="7"/>
  <c r="AC13" i="7" s="1"/>
  <c r="K13" i="7"/>
  <c r="AB13" i="7" s="1"/>
  <c r="J13" i="7"/>
  <c r="AA13" i="7" s="1"/>
  <c r="I13" i="7"/>
  <c r="Z13" i="7" s="1"/>
  <c r="H13" i="7"/>
  <c r="Y13" i="7" s="1"/>
  <c r="G13" i="7"/>
  <c r="X13" i="7" s="1"/>
  <c r="F13" i="7"/>
  <c r="W13" i="7" s="1"/>
  <c r="E13" i="7"/>
  <c r="D13" i="7"/>
  <c r="U13" i="7" s="1"/>
  <c r="C13" i="7"/>
  <c r="T13" i="7" s="1"/>
  <c r="L12" i="7"/>
  <c r="AC12" i="7" s="1"/>
  <c r="K12" i="7"/>
  <c r="AB12" i="7" s="1"/>
  <c r="J12" i="7"/>
  <c r="I12" i="7"/>
  <c r="Z12" i="7" s="1"/>
  <c r="H12" i="7"/>
  <c r="Y12" i="7" s="1"/>
  <c r="G12" i="7"/>
  <c r="X12" i="7" s="1"/>
  <c r="F12" i="7"/>
  <c r="W12" i="7" s="1"/>
  <c r="E12" i="7"/>
  <c r="V12" i="7" s="1"/>
  <c r="D12" i="7"/>
  <c r="U12" i="7" s="1"/>
  <c r="C12" i="7"/>
  <c r="T12" i="7" s="1"/>
  <c r="L11" i="7"/>
  <c r="AC11" i="7" s="1"/>
  <c r="K11" i="7"/>
  <c r="AB11" i="7" s="1"/>
  <c r="J11" i="7"/>
  <c r="AA11" i="7" s="1"/>
  <c r="I11" i="7"/>
  <c r="H11" i="7"/>
  <c r="Y11" i="7" s="1"/>
  <c r="G11" i="7"/>
  <c r="X11" i="7" s="1"/>
  <c r="F11" i="7"/>
  <c r="W11" i="7" s="1"/>
  <c r="E11" i="7"/>
  <c r="D11" i="7"/>
  <c r="U11" i="7" s="1"/>
  <c r="C11" i="7"/>
  <c r="T11" i="7" s="1"/>
  <c r="Q16" i="7"/>
  <c r="Q17" i="7"/>
  <c r="Q20" i="7"/>
  <c r="Q21" i="7"/>
  <c r="B11" i="7"/>
  <c r="M11" i="7" s="1"/>
  <c r="B12" i="7"/>
  <c r="M12" i="7" s="1"/>
  <c r="B13" i="7"/>
  <c r="B14" i="7"/>
  <c r="B15" i="7"/>
  <c r="M15" i="7" s="1"/>
  <c r="B16" i="7"/>
  <c r="M16" i="7" s="1"/>
  <c r="B17" i="7"/>
  <c r="B18" i="7"/>
  <c r="B19" i="7"/>
  <c r="M19" i="7" s="1"/>
  <c r="B20" i="7"/>
  <c r="M20" i="7" s="1"/>
  <c r="B21" i="7"/>
  <c r="B22" i="7"/>
  <c r="Q11" i="7" l="1"/>
  <c r="S11" i="7"/>
  <c r="Q15" i="7"/>
  <c r="N14" i="7"/>
  <c r="N22" i="7"/>
  <c r="S19" i="7"/>
  <c r="Q19" i="7"/>
  <c r="Q12" i="7"/>
  <c r="N13" i="7"/>
  <c r="N21" i="7"/>
  <c r="S15" i="7"/>
  <c r="M22" i="7"/>
  <c r="Q22" i="7"/>
  <c r="S22" i="7"/>
  <c r="M18" i="7"/>
  <c r="Q18" i="7"/>
  <c r="S18" i="7"/>
  <c r="M14" i="7"/>
  <c r="Q14" i="7"/>
  <c r="S14" i="7"/>
  <c r="M21" i="7"/>
  <c r="S21" i="7"/>
  <c r="M17" i="7"/>
  <c r="S17" i="7"/>
  <c r="M13" i="7"/>
  <c r="S13" i="7"/>
  <c r="Q13" i="7"/>
  <c r="N12" i="7"/>
  <c r="N16" i="7"/>
  <c r="N20" i="7"/>
  <c r="N11" i="7"/>
  <c r="N15" i="7"/>
  <c r="N19" i="7"/>
  <c r="S12" i="7"/>
  <c r="S16" i="7"/>
  <c r="S20" i="7"/>
  <c r="A4" i="7"/>
  <c r="A5" i="7"/>
  <c r="A6" i="7"/>
  <c r="A7" i="7"/>
  <c r="A8" i="7"/>
  <c r="A9" i="7"/>
  <c r="A10" i="7"/>
  <c r="A3" i="7"/>
  <c r="R6" i="7" l="1"/>
  <c r="L6" i="7"/>
  <c r="AC6" i="7" s="1"/>
  <c r="H6" i="7"/>
  <c r="Y6" i="7" s="1"/>
  <c r="D6" i="7"/>
  <c r="U6" i="7" s="1"/>
  <c r="K6" i="7"/>
  <c r="AB6" i="7" s="1"/>
  <c r="G6" i="7"/>
  <c r="X6" i="7" s="1"/>
  <c r="C6" i="7"/>
  <c r="J6" i="7"/>
  <c r="AA6" i="7" s="1"/>
  <c r="F6" i="7"/>
  <c r="W6" i="7" s="1"/>
  <c r="B6" i="7"/>
  <c r="I6" i="7"/>
  <c r="Z6" i="7" s="1"/>
  <c r="E6" i="7"/>
  <c r="V6" i="7" s="1"/>
  <c r="I8" i="7"/>
  <c r="Z8" i="7" s="1"/>
  <c r="E8" i="7"/>
  <c r="V8" i="7" s="1"/>
  <c r="J8" i="7"/>
  <c r="AA8" i="7" s="1"/>
  <c r="D8" i="7"/>
  <c r="U8" i="7" s="1"/>
  <c r="R8" i="7"/>
  <c r="H8" i="7"/>
  <c r="Y8" i="7" s="1"/>
  <c r="C8" i="7"/>
  <c r="B8" i="7"/>
  <c r="L8" i="7"/>
  <c r="AC8" i="7" s="1"/>
  <c r="G8" i="7"/>
  <c r="X8" i="7" s="1"/>
  <c r="K8" i="7"/>
  <c r="AB8" i="7" s="1"/>
  <c r="F8" i="7"/>
  <c r="W8" i="7" s="1"/>
  <c r="I10" i="7"/>
  <c r="Z10" i="7" s="1"/>
  <c r="E10" i="7"/>
  <c r="V10" i="7" s="1"/>
  <c r="R10" i="7"/>
  <c r="L10" i="7"/>
  <c r="AC10" i="7" s="1"/>
  <c r="G10" i="7"/>
  <c r="X10" i="7" s="1"/>
  <c r="K10" i="7"/>
  <c r="AB10" i="7" s="1"/>
  <c r="F10" i="7"/>
  <c r="W10" i="7" s="1"/>
  <c r="J10" i="7"/>
  <c r="AA10" i="7" s="1"/>
  <c r="D10" i="7"/>
  <c r="U10" i="7" s="1"/>
  <c r="H10" i="7"/>
  <c r="Y10" i="7" s="1"/>
  <c r="C10" i="7"/>
  <c r="B10" i="7"/>
  <c r="I9" i="7"/>
  <c r="Z9" i="7" s="1"/>
  <c r="E9" i="7"/>
  <c r="V9" i="7" s="1"/>
  <c r="R9" i="7"/>
  <c r="H9" i="7"/>
  <c r="Y9" i="7" s="1"/>
  <c r="C9" i="7"/>
  <c r="L9" i="7"/>
  <c r="AC9" i="7" s="1"/>
  <c r="G9" i="7"/>
  <c r="X9" i="7" s="1"/>
  <c r="K9" i="7"/>
  <c r="AB9" i="7" s="1"/>
  <c r="F9" i="7"/>
  <c r="W9" i="7" s="1"/>
  <c r="B9" i="7"/>
  <c r="D9" i="7"/>
  <c r="U9" i="7" s="1"/>
  <c r="J9" i="7"/>
  <c r="AA9" i="7" s="1"/>
  <c r="R5" i="7"/>
  <c r="L5" i="7"/>
  <c r="AC5" i="7" s="1"/>
  <c r="H5" i="7"/>
  <c r="Y5" i="7" s="1"/>
  <c r="D5" i="7"/>
  <c r="U5" i="7" s="1"/>
  <c r="K5" i="7"/>
  <c r="AB5" i="7" s="1"/>
  <c r="G5" i="7"/>
  <c r="X5" i="7" s="1"/>
  <c r="C5" i="7"/>
  <c r="J5" i="7"/>
  <c r="AA5" i="7" s="1"/>
  <c r="F5" i="7"/>
  <c r="W5" i="7" s="1"/>
  <c r="B5" i="7"/>
  <c r="I5" i="7"/>
  <c r="Z5" i="7" s="1"/>
  <c r="E5" i="7"/>
  <c r="V5" i="7" s="1"/>
  <c r="L4" i="7"/>
  <c r="AC4" i="7" s="1"/>
  <c r="H4" i="7"/>
  <c r="Y4" i="7" s="1"/>
  <c r="D4" i="7"/>
  <c r="U4" i="7" s="1"/>
  <c r="R4" i="7"/>
  <c r="K4" i="7"/>
  <c r="AB4" i="7" s="1"/>
  <c r="G4" i="7"/>
  <c r="X4" i="7" s="1"/>
  <c r="C4" i="7"/>
  <c r="B4" i="7"/>
  <c r="J4" i="7"/>
  <c r="AA4" i="7" s="1"/>
  <c r="F4" i="7"/>
  <c r="W4" i="7" s="1"/>
  <c r="E4" i="7"/>
  <c r="V4" i="7" s="1"/>
  <c r="I4" i="7"/>
  <c r="Z4" i="7" s="1"/>
  <c r="I7" i="7"/>
  <c r="Z7" i="7" s="1"/>
  <c r="E7" i="7"/>
  <c r="V7" i="7" s="1"/>
  <c r="K7" i="7"/>
  <c r="AB7" i="7" s="1"/>
  <c r="F7" i="7"/>
  <c r="W7" i="7" s="1"/>
  <c r="B7" i="7"/>
  <c r="J7" i="7"/>
  <c r="AA7" i="7" s="1"/>
  <c r="D7" i="7"/>
  <c r="U7" i="7" s="1"/>
  <c r="R7" i="7"/>
  <c r="H7" i="7"/>
  <c r="Y7" i="7" s="1"/>
  <c r="C7" i="7"/>
  <c r="L7" i="7"/>
  <c r="AC7" i="7" s="1"/>
  <c r="G7" i="7"/>
  <c r="X7" i="7" s="1"/>
  <c r="C17" i="6"/>
  <c r="S4" i="7" l="1"/>
  <c r="Q4" i="7"/>
  <c r="M4" i="7"/>
  <c r="M10" i="7"/>
  <c r="Q10" i="7"/>
  <c r="S10" i="7"/>
  <c r="M8" i="7"/>
  <c r="S8" i="7"/>
  <c r="Q8" i="7"/>
  <c r="T4" i="7"/>
  <c r="N4" i="7"/>
  <c r="T5" i="7"/>
  <c r="N5" i="7"/>
  <c r="T10" i="7"/>
  <c r="N10" i="7"/>
  <c r="T8" i="7"/>
  <c r="N8" i="7"/>
  <c r="T6" i="7"/>
  <c r="N6" i="7"/>
  <c r="M7" i="7"/>
  <c r="S7" i="7"/>
  <c r="Q7" i="7"/>
  <c r="S5" i="7"/>
  <c r="Q5" i="7"/>
  <c r="M5" i="7"/>
  <c r="M9" i="7"/>
  <c r="S9" i="7"/>
  <c r="Q9" i="7"/>
  <c r="M6" i="7"/>
  <c r="Q6" i="7"/>
  <c r="S6" i="7"/>
  <c r="T7" i="7"/>
  <c r="N7" i="7"/>
  <c r="T9" i="7"/>
  <c r="N9" i="7"/>
  <c r="Y5" i="6"/>
  <c r="Z5" i="6"/>
  <c r="AA5" i="6"/>
  <c r="AB5" i="6"/>
  <c r="Y6" i="6"/>
  <c r="Z6" i="6"/>
  <c r="AA6" i="6"/>
  <c r="AB6" i="6"/>
  <c r="Y7" i="6"/>
  <c r="Z7" i="6"/>
  <c r="AA7" i="6"/>
  <c r="AB7" i="6"/>
  <c r="Y8" i="6"/>
  <c r="Z8" i="6"/>
  <c r="AA8" i="6"/>
  <c r="AB8" i="6"/>
  <c r="Y9" i="6"/>
  <c r="Z9" i="6"/>
  <c r="AA9" i="6"/>
  <c r="AB9" i="6"/>
  <c r="Y10" i="6"/>
  <c r="Z10" i="6"/>
  <c r="AA10" i="6"/>
  <c r="AB10" i="6"/>
  <c r="Y11" i="6"/>
  <c r="Z11" i="6"/>
  <c r="AA11" i="6"/>
  <c r="AB11" i="6"/>
  <c r="Y12" i="6"/>
  <c r="Z12" i="6"/>
  <c r="AA12" i="6"/>
  <c r="AB12" i="6"/>
  <c r="Y13" i="6"/>
  <c r="Z13" i="6"/>
  <c r="AA13" i="6"/>
  <c r="AB13" i="6"/>
  <c r="Y14" i="6"/>
  <c r="Z14" i="6"/>
  <c r="AA14" i="6"/>
  <c r="AB14" i="6"/>
  <c r="Y15" i="6"/>
  <c r="Z15" i="6"/>
  <c r="AA15" i="6"/>
  <c r="AB15" i="6"/>
  <c r="Z4" i="6"/>
  <c r="AA4" i="6"/>
  <c r="AB4" i="6"/>
  <c r="M5" i="6"/>
  <c r="N5" i="6"/>
  <c r="M6" i="6"/>
  <c r="N6" i="6"/>
  <c r="M7" i="6"/>
  <c r="N7" i="6"/>
  <c r="M8" i="6"/>
  <c r="N8" i="6"/>
  <c r="M9" i="6"/>
  <c r="N9" i="6"/>
  <c r="M10" i="6"/>
  <c r="N10" i="6"/>
  <c r="M11" i="6"/>
  <c r="N11" i="6"/>
  <c r="M12" i="6"/>
  <c r="N12" i="6"/>
  <c r="M13" i="6"/>
  <c r="N13" i="6"/>
  <c r="M14" i="6"/>
  <c r="N14" i="6"/>
  <c r="M15" i="6"/>
  <c r="N15" i="6"/>
  <c r="M4" i="6"/>
  <c r="N4" i="6"/>
  <c r="T5" i="6" l="1"/>
  <c r="U5" i="6"/>
  <c r="V5" i="6"/>
  <c r="W5" i="6"/>
  <c r="X5" i="6"/>
  <c r="T6" i="6"/>
  <c r="U6" i="6"/>
  <c r="V6" i="6"/>
  <c r="W6" i="6"/>
  <c r="X6" i="6"/>
  <c r="T7" i="6"/>
  <c r="U7" i="6"/>
  <c r="V7" i="6"/>
  <c r="W7" i="6"/>
  <c r="X7" i="6"/>
  <c r="T8" i="6"/>
  <c r="U8" i="6"/>
  <c r="V8" i="6"/>
  <c r="W8" i="6"/>
  <c r="X8" i="6"/>
  <c r="T9" i="6"/>
  <c r="U9" i="6"/>
  <c r="V9" i="6"/>
  <c r="W9" i="6"/>
  <c r="X9" i="6"/>
  <c r="T10" i="6"/>
  <c r="U10" i="6"/>
  <c r="V10" i="6"/>
  <c r="W10" i="6"/>
  <c r="X10" i="6"/>
  <c r="T11" i="6"/>
  <c r="U11" i="6"/>
  <c r="V11" i="6"/>
  <c r="W11" i="6"/>
  <c r="X11" i="6"/>
  <c r="T12" i="6"/>
  <c r="U12" i="6"/>
  <c r="V12" i="6"/>
  <c r="W12" i="6"/>
  <c r="X12" i="6"/>
  <c r="T13" i="6"/>
  <c r="U13" i="6"/>
  <c r="V13" i="6"/>
  <c r="W13" i="6"/>
  <c r="X13" i="6"/>
  <c r="T14" i="6"/>
  <c r="U14" i="6"/>
  <c r="V14" i="6"/>
  <c r="W14" i="6"/>
  <c r="X14" i="6"/>
  <c r="T15" i="6"/>
  <c r="U15" i="6"/>
  <c r="V15" i="6"/>
  <c r="W15" i="6"/>
  <c r="X15" i="6"/>
  <c r="T4" i="6"/>
  <c r="U4" i="6"/>
  <c r="V4" i="6"/>
  <c r="W4" i="6"/>
  <c r="X4" i="6"/>
  <c r="Y4" i="6"/>
  <c r="F5" i="6"/>
  <c r="G5" i="6"/>
  <c r="H5" i="6"/>
  <c r="I5" i="6"/>
  <c r="J5" i="6"/>
  <c r="K5" i="6"/>
  <c r="L5" i="6"/>
  <c r="F6" i="6"/>
  <c r="G6" i="6"/>
  <c r="H6" i="6"/>
  <c r="I6" i="6"/>
  <c r="J6" i="6"/>
  <c r="K6" i="6"/>
  <c r="L6" i="6"/>
  <c r="F7" i="6"/>
  <c r="G7" i="6"/>
  <c r="H7" i="6"/>
  <c r="I7" i="6"/>
  <c r="J7" i="6"/>
  <c r="K7" i="6"/>
  <c r="L7" i="6"/>
  <c r="F8" i="6"/>
  <c r="G8" i="6"/>
  <c r="H8" i="6"/>
  <c r="I8" i="6"/>
  <c r="J8" i="6"/>
  <c r="K8" i="6"/>
  <c r="L8" i="6"/>
  <c r="F9" i="6"/>
  <c r="G9" i="6"/>
  <c r="H9" i="6"/>
  <c r="I9" i="6"/>
  <c r="J9" i="6"/>
  <c r="K9" i="6"/>
  <c r="L9" i="6"/>
  <c r="F10" i="6"/>
  <c r="G10" i="6"/>
  <c r="H10" i="6"/>
  <c r="I10" i="6"/>
  <c r="J10" i="6"/>
  <c r="K10" i="6"/>
  <c r="L10" i="6"/>
  <c r="F11" i="6"/>
  <c r="G11" i="6"/>
  <c r="H11" i="6"/>
  <c r="I11" i="6"/>
  <c r="J11" i="6"/>
  <c r="K11" i="6"/>
  <c r="L11" i="6"/>
  <c r="F12" i="6"/>
  <c r="G12" i="6"/>
  <c r="H12" i="6"/>
  <c r="I12" i="6"/>
  <c r="J12" i="6"/>
  <c r="K12" i="6"/>
  <c r="L12" i="6"/>
  <c r="F13" i="6"/>
  <c r="G13" i="6"/>
  <c r="H13" i="6"/>
  <c r="I13" i="6"/>
  <c r="J13" i="6"/>
  <c r="K13" i="6"/>
  <c r="L13" i="6"/>
  <c r="F14" i="6"/>
  <c r="G14" i="6"/>
  <c r="H14" i="6"/>
  <c r="I14" i="6"/>
  <c r="J14" i="6"/>
  <c r="K14" i="6"/>
  <c r="L14" i="6"/>
  <c r="F15" i="6"/>
  <c r="G15" i="6"/>
  <c r="H15" i="6"/>
  <c r="I15" i="6"/>
  <c r="J15" i="6"/>
  <c r="K15" i="6"/>
  <c r="L15" i="6"/>
  <c r="F4" i="6"/>
  <c r="G4" i="6"/>
  <c r="H4" i="6"/>
  <c r="I4" i="6"/>
  <c r="J4" i="6"/>
  <c r="K4" i="6"/>
  <c r="L4" i="6"/>
  <c r="R8" i="6"/>
  <c r="S4" i="6" l="1"/>
  <c r="E4" i="6"/>
  <c r="C15" i="6"/>
  <c r="C13" i="6"/>
  <c r="D10" i="6"/>
  <c r="Q12" i="6"/>
  <c r="R10" i="6"/>
  <c r="D12" i="6"/>
  <c r="C10" i="6"/>
  <c r="E9" i="6"/>
  <c r="C8" i="6"/>
  <c r="E7" i="6"/>
  <c r="Q10" i="6"/>
  <c r="S9" i="6"/>
  <c r="Q5" i="6"/>
  <c r="S6" i="6"/>
  <c r="Q7" i="6"/>
  <c r="S8" i="6"/>
  <c r="Q9" i="6"/>
  <c r="S10" i="6"/>
  <c r="Q11" i="6"/>
  <c r="S12" i="6"/>
  <c r="Q13" i="6"/>
  <c r="S14" i="6"/>
  <c r="Q15" i="6"/>
  <c r="R5" i="6"/>
  <c r="R7" i="6"/>
  <c r="R9" i="6"/>
  <c r="R11" i="6"/>
  <c r="R13" i="6"/>
  <c r="R15" i="6"/>
  <c r="D5" i="6"/>
  <c r="D7" i="6"/>
  <c r="D9" i="6"/>
  <c r="D11" i="6"/>
  <c r="D13" i="6"/>
  <c r="D15" i="6"/>
  <c r="S5" i="6"/>
  <c r="Q6" i="6"/>
  <c r="R12" i="6"/>
  <c r="S13" i="6"/>
  <c r="Q14" i="6"/>
  <c r="E5" i="6"/>
  <c r="C6" i="6"/>
  <c r="D8" i="6"/>
  <c r="E10" i="6"/>
  <c r="C11" i="6"/>
  <c r="E13" i="6"/>
  <c r="C14" i="6"/>
  <c r="R6" i="6"/>
  <c r="S7" i="6"/>
  <c r="Q8" i="6"/>
  <c r="R14" i="6"/>
  <c r="S15" i="6"/>
  <c r="R4" i="6"/>
  <c r="D6" i="6"/>
  <c r="E8" i="6"/>
  <c r="C9" i="6"/>
  <c r="E11" i="6"/>
  <c r="C12" i="6"/>
  <c r="D14" i="6"/>
  <c r="E15" i="6"/>
  <c r="Q4" i="6"/>
  <c r="C4" i="6"/>
  <c r="E14" i="6"/>
  <c r="E12" i="6"/>
  <c r="S11" i="6"/>
  <c r="D4" i="6"/>
  <c r="C7" i="6"/>
  <c r="E6" i="6"/>
  <c r="C5" i="6"/>
  <c r="P7" i="5" l="1"/>
  <c r="O7" i="5"/>
  <c r="P5" i="4"/>
  <c r="O5" i="4"/>
  <c r="P13" i="5"/>
  <c r="O13" i="5"/>
  <c r="P14" i="5"/>
  <c r="O14" i="5"/>
  <c r="P10" i="5"/>
  <c r="O10" i="5"/>
  <c r="P6" i="5"/>
  <c r="O6" i="5"/>
  <c r="P9" i="5"/>
  <c r="O9" i="5"/>
  <c r="P9" i="4"/>
  <c r="O9" i="4"/>
  <c r="O14" i="4"/>
  <c r="P14" i="4"/>
  <c r="O4" i="4"/>
  <c r="P4" i="4"/>
  <c r="O10" i="4"/>
  <c r="P10" i="4"/>
  <c r="P11" i="5"/>
  <c r="O11" i="5"/>
  <c r="P3" i="4"/>
  <c r="O3" i="4"/>
  <c r="P11" i="4"/>
  <c r="O11" i="4"/>
  <c r="P12" i="5"/>
  <c r="O12" i="5"/>
  <c r="P8" i="5"/>
  <c r="O8" i="5"/>
  <c r="P4" i="5"/>
  <c r="O4" i="5"/>
  <c r="P7" i="4"/>
  <c r="O7" i="4"/>
  <c r="P3" i="5"/>
  <c r="O3" i="5"/>
  <c r="O8" i="4"/>
  <c r="P8" i="4"/>
  <c r="O6" i="4"/>
  <c r="P6" i="4"/>
  <c r="P13" i="4"/>
  <c r="O13" i="4"/>
  <c r="P5" i="5"/>
  <c r="O5" i="5"/>
  <c r="O12" i="4"/>
  <c r="P12" i="4"/>
  <c r="IT8" i="11" l="1"/>
  <c r="IT9" i="11"/>
  <c r="IT10" i="11"/>
  <c r="IT11" i="11"/>
  <c r="IT12" i="11"/>
  <c r="IT13" i="11"/>
  <c r="IT14" i="11"/>
  <c r="IT15" i="11"/>
  <c r="IT16" i="11"/>
  <c r="IT17" i="11"/>
  <c r="IT18" i="11"/>
  <c r="IT19" i="11"/>
  <c r="IT20" i="11"/>
  <c r="IT21" i="11"/>
  <c r="IT22" i="11"/>
  <c r="IT23" i="11"/>
  <c r="IT24" i="11"/>
  <c r="IT25" i="11"/>
  <c r="IT26" i="11"/>
  <c r="IT27" i="11"/>
  <c r="IT28" i="11"/>
  <c r="IT29" i="11"/>
  <c r="IT30" i="11"/>
  <c r="IT31" i="11"/>
  <c r="IT32" i="11"/>
  <c r="IT33" i="11"/>
  <c r="IT34" i="11"/>
  <c r="IT35" i="11"/>
  <c r="IT36" i="11"/>
  <c r="IT37" i="11"/>
  <c r="IT38" i="11"/>
  <c r="IT39" i="11"/>
  <c r="IT40" i="11"/>
  <c r="IT41" i="11"/>
  <c r="IT42" i="11"/>
  <c r="IT43" i="11"/>
  <c r="IT44" i="11"/>
  <c r="IT45" i="11"/>
  <c r="IT46" i="11"/>
  <c r="IT47" i="11"/>
  <c r="IT48" i="11"/>
  <c r="IT49" i="11"/>
  <c r="IT50" i="11"/>
  <c r="IT51" i="11"/>
  <c r="IT52" i="11"/>
  <c r="IT53" i="11"/>
  <c r="IT54" i="11"/>
  <c r="IT55" i="11"/>
  <c r="IT56" i="11"/>
  <c r="IT57" i="11"/>
  <c r="IT58" i="11"/>
  <c r="IT59" i="11"/>
  <c r="IT60" i="11"/>
  <c r="IT61" i="11"/>
  <c r="IT62" i="11"/>
  <c r="IT63" i="11"/>
  <c r="IT64" i="11"/>
  <c r="IT65" i="11"/>
  <c r="IT66" i="11"/>
  <c r="IT67" i="11"/>
  <c r="IT68" i="11"/>
  <c r="IT69" i="11"/>
  <c r="IT70" i="11"/>
  <c r="IT71" i="11"/>
  <c r="IT72" i="11"/>
  <c r="IT73" i="11"/>
  <c r="IT74" i="11"/>
  <c r="IT75" i="11"/>
  <c r="IT76" i="11"/>
  <c r="IT77" i="11"/>
  <c r="IT78" i="11"/>
  <c r="IT79" i="11"/>
  <c r="IT80" i="11"/>
  <c r="IT81" i="11"/>
  <c r="IT82" i="11"/>
  <c r="IT83" i="11"/>
  <c r="IT84" i="11"/>
  <c r="IT85" i="11"/>
  <c r="IT86" i="11"/>
  <c r="IT87" i="11"/>
  <c r="IT88" i="11"/>
  <c r="IT89" i="11"/>
  <c r="IT90" i="11"/>
  <c r="IT7" i="11"/>
  <c r="IS8" i="11"/>
  <c r="IS9" i="11"/>
  <c r="IS10" i="11"/>
  <c r="IS11" i="11"/>
  <c r="IS12" i="11"/>
  <c r="IS13" i="11"/>
  <c r="IS14" i="11"/>
  <c r="IS15" i="11"/>
  <c r="IS16" i="11"/>
  <c r="IS17" i="11"/>
  <c r="IS18" i="11"/>
  <c r="IS19" i="11"/>
  <c r="IS20" i="11"/>
  <c r="IS21" i="11"/>
  <c r="IS22" i="11"/>
  <c r="IS23" i="11"/>
  <c r="IS24" i="11"/>
  <c r="IS25" i="11"/>
  <c r="IS26" i="11"/>
  <c r="IS27" i="11"/>
  <c r="IS28" i="11"/>
  <c r="IS29" i="11"/>
  <c r="IS30" i="11"/>
  <c r="IS31" i="11"/>
  <c r="IS32" i="11"/>
  <c r="IS33" i="11"/>
  <c r="IS34" i="11"/>
  <c r="IS35" i="11"/>
  <c r="IS36" i="11"/>
  <c r="IS37" i="11"/>
  <c r="IS38" i="11"/>
  <c r="IS39" i="11"/>
  <c r="IS40" i="11"/>
  <c r="IS41" i="11"/>
  <c r="IS42" i="11"/>
  <c r="IS43" i="11"/>
  <c r="IS44" i="11"/>
  <c r="IS45" i="11"/>
  <c r="IS46" i="11"/>
  <c r="IS47" i="11"/>
  <c r="IS48" i="11"/>
  <c r="IS49" i="11"/>
  <c r="IS50" i="11"/>
  <c r="IS51" i="11"/>
  <c r="IS52" i="11"/>
  <c r="IS53" i="11"/>
  <c r="IS54" i="11"/>
  <c r="IS55" i="11"/>
  <c r="IS56" i="11"/>
  <c r="IS57" i="11"/>
  <c r="IS58" i="11"/>
  <c r="IS59" i="11"/>
  <c r="IS60" i="11"/>
  <c r="IS61" i="11"/>
  <c r="IS62" i="11"/>
  <c r="IS63" i="11"/>
  <c r="IS64" i="11"/>
  <c r="IS65" i="11"/>
  <c r="IS66" i="11"/>
  <c r="IS67" i="11"/>
  <c r="IS68" i="11"/>
  <c r="IS69" i="11"/>
  <c r="IS70" i="11"/>
  <c r="IS71" i="11"/>
  <c r="IS72" i="11"/>
  <c r="IS73" i="11"/>
  <c r="IS74" i="11"/>
  <c r="IS75" i="11"/>
  <c r="IS76" i="11"/>
  <c r="IS77" i="11"/>
  <c r="IS78" i="11"/>
  <c r="IS79" i="11"/>
  <c r="IS80" i="11"/>
  <c r="IS81" i="11"/>
  <c r="IS82" i="11"/>
  <c r="IS83" i="11"/>
  <c r="IS84" i="11"/>
  <c r="IS85" i="11"/>
  <c r="IS86" i="11"/>
  <c r="IS87" i="11"/>
  <c r="IS88" i="11"/>
  <c r="IS89" i="11"/>
  <c r="IS90" i="11"/>
  <c r="IS7" i="11"/>
  <c r="L8" i="11"/>
  <c r="L9" i="11"/>
  <c r="L10" i="11"/>
  <c r="L11" i="11"/>
  <c r="L12" i="11"/>
  <c r="L13" i="11"/>
  <c r="L14" i="11"/>
  <c r="L15" i="11"/>
  <c r="L16" i="11"/>
  <c r="L17" i="11"/>
  <c r="L18" i="11"/>
  <c r="L7" i="11"/>
  <c r="K8" i="11"/>
  <c r="K9" i="11"/>
  <c r="K10" i="11"/>
  <c r="K11" i="11"/>
  <c r="K12" i="11"/>
  <c r="K13" i="11"/>
  <c r="K14" i="11"/>
  <c r="K15" i="11"/>
  <c r="K16" i="11"/>
  <c r="K17" i="11"/>
  <c r="K18" i="11"/>
  <c r="K7" i="11"/>
  <c r="C9" i="11"/>
  <c r="C10" i="11" s="1"/>
  <c r="C12" i="11"/>
  <c r="D12" i="11" s="1"/>
  <c r="C13" i="11"/>
  <c r="D13" i="11" s="1"/>
  <c r="IT8" i="10"/>
  <c r="IT9" i="10"/>
  <c r="IT10" i="10"/>
  <c r="IT11" i="10"/>
  <c r="IT12" i="10"/>
  <c r="IT13" i="10"/>
  <c r="IT14" i="10"/>
  <c r="IT15" i="10"/>
  <c r="IT16" i="10"/>
  <c r="IT17" i="10"/>
  <c r="IT18" i="10"/>
  <c r="IT19" i="10"/>
  <c r="IT20" i="10"/>
  <c r="IT21" i="10"/>
  <c r="IT22" i="10"/>
  <c r="IT23" i="10"/>
  <c r="IT24" i="10"/>
  <c r="IT25" i="10"/>
  <c r="IT26" i="10"/>
  <c r="IT27" i="10"/>
  <c r="IT28" i="10"/>
  <c r="IT29" i="10"/>
  <c r="IT30" i="10"/>
  <c r="IT31" i="10"/>
  <c r="IT32" i="10"/>
  <c r="IT33" i="10"/>
  <c r="IT34" i="10"/>
  <c r="IT35" i="10"/>
  <c r="IT36" i="10"/>
  <c r="IT37" i="10"/>
  <c r="IT38" i="10"/>
  <c r="IT39" i="10"/>
  <c r="IT40" i="10"/>
  <c r="IT41" i="10"/>
  <c r="IT42" i="10"/>
  <c r="IT43" i="10"/>
  <c r="IT44" i="10"/>
  <c r="IT45" i="10"/>
  <c r="IT46" i="10"/>
  <c r="IT47" i="10"/>
  <c r="IT48" i="10"/>
  <c r="IT49" i="10"/>
  <c r="IT50" i="10"/>
  <c r="IT51" i="10"/>
  <c r="IT52" i="10"/>
  <c r="IT53" i="10"/>
  <c r="IT54" i="10"/>
  <c r="IT55" i="10"/>
  <c r="IT56" i="10"/>
  <c r="IT57" i="10"/>
  <c r="IT58" i="10"/>
  <c r="IT59" i="10"/>
  <c r="IT60" i="10"/>
  <c r="IT61" i="10"/>
  <c r="IT62" i="10"/>
  <c r="IT63" i="10"/>
  <c r="IT64" i="10"/>
  <c r="IT65" i="10"/>
  <c r="IT66" i="10"/>
  <c r="IT67" i="10"/>
  <c r="IT68" i="10"/>
  <c r="IT69" i="10"/>
  <c r="IT70" i="10"/>
  <c r="IT71" i="10"/>
  <c r="IT72" i="10"/>
  <c r="IT73" i="10"/>
  <c r="IT74" i="10"/>
  <c r="IT75" i="10"/>
  <c r="IT76" i="10"/>
  <c r="IT77" i="10"/>
  <c r="IT78" i="10"/>
  <c r="IT79" i="10"/>
  <c r="IT80" i="10"/>
  <c r="IT81" i="10"/>
  <c r="IT82" i="10"/>
  <c r="IT83" i="10"/>
  <c r="IT84" i="10"/>
  <c r="IT85" i="10"/>
  <c r="IT86" i="10"/>
  <c r="IT87" i="10"/>
  <c r="IT88" i="10"/>
  <c r="IT89" i="10"/>
  <c r="IT90" i="10"/>
  <c r="IT91" i="10"/>
  <c r="IT92" i="10"/>
  <c r="IT93" i="10"/>
  <c r="IT94" i="10"/>
  <c r="IT95" i="10"/>
  <c r="IT7" i="10"/>
  <c r="IS8" i="10"/>
  <c r="IS9" i="10"/>
  <c r="IS10" i="10"/>
  <c r="IS11" i="10"/>
  <c r="IS12" i="10"/>
  <c r="IS13" i="10"/>
  <c r="IS14" i="10"/>
  <c r="IS15" i="10"/>
  <c r="IS16" i="10"/>
  <c r="IS17" i="10"/>
  <c r="IS18" i="10"/>
  <c r="IS19" i="10"/>
  <c r="IS20" i="10"/>
  <c r="IS21" i="10"/>
  <c r="IS22" i="10"/>
  <c r="IS23" i="10"/>
  <c r="IS24" i="10"/>
  <c r="IS25" i="10"/>
  <c r="IS26" i="10"/>
  <c r="IS27" i="10"/>
  <c r="IS28" i="10"/>
  <c r="IS29" i="10"/>
  <c r="IS30" i="10"/>
  <c r="IS31" i="10"/>
  <c r="IS32" i="10"/>
  <c r="IS33" i="10"/>
  <c r="IS34" i="10"/>
  <c r="IS35" i="10"/>
  <c r="IS36" i="10"/>
  <c r="IS37" i="10"/>
  <c r="IS38" i="10"/>
  <c r="IS39" i="10"/>
  <c r="IS40" i="10"/>
  <c r="IS41" i="10"/>
  <c r="IS42" i="10"/>
  <c r="IS43" i="10"/>
  <c r="IS44" i="10"/>
  <c r="IS45" i="10"/>
  <c r="IS46" i="10"/>
  <c r="IS47" i="10"/>
  <c r="IS48" i="10"/>
  <c r="IS49" i="10"/>
  <c r="IS50" i="10"/>
  <c r="IS51" i="10"/>
  <c r="IS52" i="10"/>
  <c r="IS53" i="10"/>
  <c r="IS54" i="10"/>
  <c r="IS55" i="10"/>
  <c r="IS56" i="10"/>
  <c r="IS57" i="10"/>
  <c r="IS58" i="10"/>
  <c r="IS59" i="10"/>
  <c r="IS60" i="10"/>
  <c r="IS61" i="10"/>
  <c r="IS62" i="10"/>
  <c r="IS63" i="10"/>
  <c r="IS64" i="10"/>
  <c r="IS65" i="10"/>
  <c r="IS66" i="10"/>
  <c r="IS67" i="10"/>
  <c r="IS68" i="10"/>
  <c r="IS69" i="10"/>
  <c r="IS70" i="10"/>
  <c r="IS71" i="10"/>
  <c r="IS72" i="10"/>
  <c r="IS73" i="10"/>
  <c r="IS74" i="10"/>
  <c r="IS75" i="10"/>
  <c r="IS76" i="10"/>
  <c r="IS77" i="10"/>
  <c r="IS78" i="10"/>
  <c r="IS79" i="10"/>
  <c r="IS80" i="10"/>
  <c r="IS81" i="10"/>
  <c r="IS82" i="10"/>
  <c r="IS83" i="10"/>
  <c r="IS84" i="10"/>
  <c r="IS85" i="10"/>
  <c r="IS86" i="10"/>
  <c r="IS87" i="10"/>
  <c r="IS88" i="10"/>
  <c r="IS89" i="10"/>
  <c r="IS90" i="10"/>
  <c r="IS91" i="10"/>
  <c r="IS92" i="10"/>
  <c r="IS93" i="10"/>
  <c r="IS94" i="10"/>
  <c r="IS95" i="10"/>
  <c r="IS7" i="10"/>
  <c r="K8" i="10"/>
  <c r="K9" i="10"/>
  <c r="K10" i="10"/>
  <c r="K11" i="10"/>
  <c r="K12" i="10"/>
  <c r="K13" i="10"/>
  <c r="K14" i="10"/>
  <c r="K15" i="10"/>
  <c r="K16" i="10"/>
  <c r="K17" i="10"/>
  <c r="K18" i="10"/>
  <c r="K7" i="10"/>
  <c r="J8" i="10"/>
  <c r="J9" i="10"/>
  <c r="J10" i="10"/>
  <c r="J11" i="10"/>
  <c r="J12" i="10"/>
  <c r="J13" i="10"/>
  <c r="J14" i="10"/>
  <c r="J15" i="10"/>
  <c r="J16" i="10"/>
  <c r="J17" i="10"/>
  <c r="J18" i="10"/>
  <c r="J7" i="10"/>
  <c r="A4" i="9"/>
  <c r="A5" i="9"/>
  <c r="A6" i="9"/>
  <c r="A7" i="9"/>
  <c r="A8" i="9"/>
  <c r="A9" i="9"/>
  <c r="A10" i="9"/>
  <c r="A11" i="9"/>
  <c r="A12" i="9"/>
  <c r="A13" i="9"/>
  <c r="A14" i="9"/>
  <c r="A3" i="9"/>
  <c r="C2" i="8"/>
  <c r="L2" i="8"/>
  <c r="L1" i="8"/>
  <c r="A20" i="8" s="1"/>
  <c r="A4" i="5"/>
  <c r="A5" i="5"/>
  <c r="A6" i="5"/>
  <c r="A7" i="5"/>
  <c r="A8" i="5"/>
  <c r="A9" i="5"/>
  <c r="A10" i="5"/>
  <c r="A11" i="5"/>
  <c r="A12" i="5"/>
  <c r="A13" i="5"/>
  <c r="A14" i="5"/>
  <c r="A3" i="5"/>
  <c r="A4" i="4"/>
  <c r="A5" i="4"/>
  <c r="A6" i="4"/>
  <c r="A7" i="4"/>
  <c r="A8" i="4"/>
  <c r="A9" i="4"/>
  <c r="A10" i="4"/>
  <c r="A11" i="4"/>
  <c r="A12" i="4"/>
  <c r="A13" i="4"/>
  <c r="A14" i="4"/>
  <c r="A3" i="4"/>
  <c r="D2" i="9"/>
  <c r="CB2" i="6" s="1"/>
  <c r="C2" i="9"/>
  <c r="G2" i="9" s="1"/>
  <c r="P22" i="7"/>
  <c r="P21" i="7"/>
  <c r="P20" i="7"/>
  <c r="P19" i="7"/>
  <c r="P18" i="7"/>
  <c r="P17" i="7"/>
  <c r="P16" i="7"/>
  <c r="P15" i="7"/>
  <c r="P14" i="7"/>
  <c r="P13" i="7"/>
  <c r="P12" i="7"/>
  <c r="P11" i="7"/>
  <c r="P10" i="7"/>
  <c r="P9" i="7"/>
  <c r="P8" i="7"/>
  <c r="O15" i="6"/>
  <c r="O14" i="6"/>
  <c r="O13" i="6"/>
  <c r="O12" i="6"/>
  <c r="O11" i="6"/>
  <c r="O10" i="6"/>
  <c r="O9" i="6"/>
  <c r="O8" i="6"/>
  <c r="O7" i="6"/>
  <c r="O6" i="6"/>
  <c r="O5" i="6"/>
  <c r="O4" i="6"/>
  <c r="A4" i="6"/>
  <c r="A5" i="6"/>
  <c r="BA5" i="6" s="1"/>
  <c r="A6" i="6"/>
  <c r="CC6" i="6" s="1"/>
  <c r="A7" i="6"/>
  <c r="BA7" i="6" s="1"/>
  <c r="A8" i="6"/>
  <c r="CC8" i="6" s="1"/>
  <c r="A9" i="6"/>
  <c r="BA9" i="6" s="1"/>
  <c r="A10" i="6"/>
  <c r="CC10" i="6" s="1"/>
  <c r="A11" i="6"/>
  <c r="BA11" i="6" s="1"/>
  <c r="A12" i="6"/>
  <c r="BA12" i="6" s="1"/>
  <c r="A13" i="6"/>
  <c r="BA13" i="6" s="1"/>
  <c r="A14" i="6"/>
  <c r="A15" i="6"/>
  <c r="BA15" i="6" s="1"/>
  <c r="CC4" i="6"/>
  <c r="C1" i="5" l="1"/>
  <c r="M6" i="10"/>
  <c r="R3" i="7"/>
  <c r="L3" i="7"/>
  <c r="AC3" i="7" s="1"/>
  <c r="G3" i="7"/>
  <c r="X3" i="7" s="1"/>
  <c r="F3" i="7"/>
  <c r="W3" i="7" s="1"/>
  <c r="H3" i="7"/>
  <c r="Y3" i="7" s="1"/>
  <c r="C3" i="7"/>
  <c r="I3" i="7"/>
  <c r="Z3" i="7" s="1"/>
  <c r="D3" i="7"/>
  <c r="U3" i="7" s="1"/>
  <c r="E3" i="7"/>
  <c r="V3" i="7" s="1"/>
  <c r="K3" i="7"/>
  <c r="AB3" i="7" s="1"/>
  <c r="J3" i="7"/>
  <c r="AA3" i="7" s="1"/>
  <c r="BA14" i="6"/>
  <c r="L18" i="8"/>
  <c r="H18" i="8"/>
  <c r="D18" i="8"/>
  <c r="L17" i="8"/>
  <c r="H17" i="8"/>
  <c r="D17" i="8"/>
  <c r="L14" i="8"/>
  <c r="H14" i="8"/>
  <c r="D14" i="8"/>
  <c r="L13" i="8"/>
  <c r="H13" i="8"/>
  <c r="D13" i="8"/>
  <c r="J18" i="8"/>
  <c r="B18" i="8"/>
  <c r="F17" i="8"/>
  <c r="J14" i="8"/>
  <c r="B14" i="8"/>
  <c r="F13" i="8"/>
  <c r="M18" i="8"/>
  <c r="E18" i="8"/>
  <c r="I17" i="8"/>
  <c r="M14" i="8"/>
  <c r="E14" i="8"/>
  <c r="I13" i="8"/>
  <c r="K18" i="8"/>
  <c r="G18" i="8"/>
  <c r="C18" i="8"/>
  <c r="K17" i="8"/>
  <c r="G17" i="8"/>
  <c r="C17" i="8"/>
  <c r="K14" i="8"/>
  <c r="G14" i="8"/>
  <c r="C14" i="8"/>
  <c r="K13" i="8"/>
  <c r="G13" i="8"/>
  <c r="C13" i="8"/>
  <c r="F18" i="8"/>
  <c r="J17" i="8"/>
  <c r="B17" i="8"/>
  <c r="F14" i="8"/>
  <c r="J13" i="8"/>
  <c r="B13" i="8"/>
  <c r="I18" i="8"/>
  <c r="M17" i="8"/>
  <c r="E17" i="8"/>
  <c r="I14" i="8"/>
  <c r="M13" i="8"/>
  <c r="E13" i="8"/>
  <c r="A11" i="8"/>
  <c r="AN5" i="6"/>
  <c r="AN7" i="6"/>
  <c r="AN9" i="6"/>
  <c r="AN11" i="6"/>
  <c r="AN13" i="6"/>
  <c r="AN15" i="6"/>
  <c r="AN17" i="6"/>
  <c r="AN19" i="6"/>
  <c r="AN21" i="6"/>
  <c r="AN23" i="6"/>
  <c r="AZ5" i="6"/>
  <c r="AZ7" i="6"/>
  <c r="AZ9" i="6"/>
  <c r="AZ11" i="6"/>
  <c r="AZ13" i="6"/>
  <c r="AZ15" i="6"/>
  <c r="AZ17" i="6"/>
  <c r="AZ19" i="6"/>
  <c r="AZ21" i="6"/>
  <c r="AZ23" i="6"/>
  <c r="AP5" i="6"/>
  <c r="AT5" i="6"/>
  <c r="AX5" i="6"/>
  <c r="AR6" i="6"/>
  <c r="AV6" i="6"/>
  <c r="AP7" i="6"/>
  <c r="AT7" i="6"/>
  <c r="AX7" i="6"/>
  <c r="AR8" i="6"/>
  <c r="AV8" i="6"/>
  <c r="AP9" i="6"/>
  <c r="AT9" i="6"/>
  <c r="AX9" i="6"/>
  <c r="AR10" i="6"/>
  <c r="AV10" i="6"/>
  <c r="AP11" i="6"/>
  <c r="AT11" i="6"/>
  <c r="AX11" i="6"/>
  <c r="AR12" i="6"/>
  <c r="AV12" i="6"/>
  <c r="AP13" i="6"/>
  <c r="AT13" i="6"/>
  <c r="AX13" i="6"/>
  <c r="AR14" i="6"/>
  <c r="AV14" i="6"/>
  <c r="AP15" i="6"/>
  <c r="AT15" i="6"/>
  <c r="AX15" i="6"/>
  <c r="AR16" i="6"/>
  <c r="AV16" i="6"/>
  <c r="AP17" i="6"/>
  <c r="AT17" i="6"/>
  <c r="AX17" i="6"/>
  <c r="AR18" i="6"/>
  <c r="AV18" i="6"/>
  <c r="AP19" i="6"/>
  <c r="AT19" i="6"/>
  <c r="AX19" i="6"/>
  <c r="AR20" i="6"/>
  <c r="AV20" i="6"/>
  <c r="AP21" i="6"/>
  <c r="AT21" i="6"/>
  <c r="AX21" i="6"/>
  <c r="AR22" i="6"/>
  <c r="AV22" i="6"/>
  <c r="AP23" i="6"/>
  <c r="AT23" i="6"/>
  <c r="AX23" i="6"/>
  <c r="AU4" i="6"/>
  <c r="AQ4" i="6"/>
  <c r="AK23" i="6"/>
  <c r="AG23" i="6"/>
  <c r="AC23" i="6"/>
  <c r="AI22" i="6"/>
  <c r="AE22" i="6"/>
  <c r="AK21" i="6"/>
  <c r="AM6" i="6"/>
  <c r="AM8" i="6"/>
  <c r="AM10" i="6"/>
  <c r="AM12" i="6"/>
  <c r="AM14" i="6"/>
  <c r="AM16" i="6"/>
  <c r="AM18" i="6"/>
  <c r="AM20" i="6"/>
  <c r="AM22" i="6"/>
  <c r="AM4" i="6"/>
  <c r="AY6" i="6"/>
  <c r="AY8" i="6"/>
  <c r="AY10" i="6"/>
  <c r="AY12" i="6"/>
  <c r="AY14" i="6"/>
  <c r="AY16" i="6"/>
  <c r="AY18" i="6"/>
  <c r="AY20" i="6"/>
  <c r="AY22" i="6"/>
  <c r="AZ4" i="6"/>
  <c r="AQ5" i="6"/>
  <c r="AU5" i="6"/>
  <c r="AO6" i="6"/>
  <c r="AS6" i="6"/>
  <c r="AW6" i="6"/>
  <c r="AQ7" i="6"/>
  <c r="AU7" i="6"/>
  <c r="AO8" i="6"/>
  <c r="AS8" i="6"/>
  <c r="AW8" i="6"/>
  <c r="AQ9" i="6"/>
  <c r="AU9" i="6"/>
  <c r="AO10" i="6"/>
  <c r="AS10" i="6"/>
  <c r="AW10" i="6"/>
  <c r="AQ11" i="6"/>
  <c r="AU11" i="6"/>
  <c r="AO12" i="6"/>
  <c r="AS12" i="6"/>
  <c r="AW12" i="6"/>
  <c r="AQ13" i="6"/>
  <c r="AU13" i="6"/>
  <c r="AO14" i="6"/>
  <c r="AS14" i="6"/>
  <c r="AW14" i="6"/>
  <c r="AQ15" i="6"/>
  <c r="AU15" i="6"/>
  <c r="AO16" i="6"/>
  <c r="AS16" i="6"/>
  <c r="AW16" i="6"/>
  <c r="AQ17" i="6"/>
  <c r="AU17" i="6"/>
  <c r="AO18" i="6"/>
  <c r="AS18" i="6"/>
  <c r="AW18" i="6"/>
  <c r="AQ19" i="6"/>
  <c r="AU19" i="6"/>
  <c r="AO20" i="6"/>
  <c r="AS20" i="6"/>
  <c r="AW20" i="6"/>
  <c r="AQ21" i="6"/>
  <c r="AU21" i="6"/>
  <c r="AO22" i="6"/>
  <c r="AS22" i="6"/>
  <c r="AW22" i="6"/>
  <c r="AQ23" i="6"/>
  <c r="AU23" i="6"/>
  <c r="AX4" i="6"/>
  <c r="AT4" i="6"/>
  <c r="AP4" i="6"/>
  <c r="AJ23" i="6"/>
  <c r="AF23" i="6"/>
  <c r="AL22" i="6"/>
  <c r="AH22" i="6"/>
  <c r="AD22" i="6"/>
  <c r="AJ21" i="6"/>
  <c r="AN8" i="6"/>
  <c r="AN12" i="6"/>
  <c r="AN16" i="6"/>
  <c r="AN20" i="6"/>
  <c r="AN4" i="6"/>
  <c r="AZ8" i="6"/>
  <c r="AZ12" i="6"/>
  <c r="AZ16" i="6"/>
  <c r="AZ20" i="6"/>
  <c r="AY4" i="6"/>
  <c r="AV5" i="6"/>
  <c r="AT6" i="6"/>
  <c r="AR7" i="6"/>
  <c r="AP8" i="6"/>
  <c r="AX8" i="6"/>
  <c r="AV9" i="6"/>
  <c r="AT10" i="6"/>
  <c r="AR11" i="6"/>
  <c r="AP12" i="6"/>
  <c r="AX12" i="6"/>
  <c r="AV13" i="6"/>
  <c r="AT14" i="6"/>
  <c r="AR15" i="6"/>
  <c r="AP16" i="6"/>
  <c r="AX16" i="6"/>
  <c r="AV17" i="6"/>
  <c r="AT18" i="6"/>
  <c r="AR19" i="6"/>
  <c r="AP20" i="6"/>
  <c r="AX20" i="6"/>
  <c r="AV21" i="6"/>
  <c r="AT22" i="6"/>
  <c r="AR23" i="6"/>
  <c r="AW4" i="6"/>
  <c r="AO4" i="6"/>
  <c r="AE23" i="6"/>
  <c r="AG22" i="6"/>
  <c r="AI21" i="6"/>
  <c r="AE21" i="6"/>
  <c r="AK20" i="6"/>
  <c r="AG20" i="6"/>
  <c r="AC20" i="6"/>
  <c r="AI19" i="6"/>
  <c r="AE19" i="6"/>
  <c r="AK18" i="6"/>
  <c r="AG18" i="6"/>
  <c r="AC18" i="6"/>
  <c r="AI17" i="6"/>
  <c r="AE17" i="6"/>
  <c r="AK16" i="6"/>
  <c r="AG16" i="6"/>
  <c r="AC16" i="6"/>
  <c r="AI15" i="6"/>
  <c r="AE15" i="6"/>
  <c r="AK14" i="6"/>
  <c r="AG14" i="6"/>
  <c r="AC14" i="6"/>
  <c r="AI13" i="6"/>
  <c r="AE13" i="6"/>
  <c r="AK12" i="6"/>
  <c r="AG12" i="6"/>
  <c r="AC12" i="6"/>
  <c r="AI11" i="6"/>
  <c r="AE11" i="6"/>
  <c r="AK10" i="6"/>
  <c r="AG10" i="6"/>
  <c r="AC10" i="6"/>
  <c r="AI9" i="6"/>
  <c r="AE9" i="6"/>
  <c r="AK8" i="6"/>
  <c r="AG8" i="6"/>
  <c r="AC8" i="6"/>
  <c r="AI7" i="6"/>
  <c r="AE7" i="6"/>
  <c r="AK6" i="6"/>
  <c r="AG6" i="6"/>
  <c r="AC6" i="6"/>
  <c r="AI5" i="6"/>
  <c r="AE5" i="6"/>
  <c r="AK4" i="6"/>
  <c r="AG4" i="6"/>
  <c r="AC4" i="6"/>
  <c r="AN10" i="6"/>
  <c r="AN18" i="6"/>
  <c r="AN22" i="6"/>
  <c r="AZ10" i="6"/>
  <c r="AZ18" i="6"/>
  <c r="AR5" i="6"/>
  <c r="AX6" i="6"/>
  <c r="AT8" i="6"/>
  <c r="AX10" i="6"/>
  <c r="AT12" i="6"/>
  <c r="AP14" i="6"/>
  <c r="AV15" i="6"/>
  <c r="AT16" i="6"/>
  <c r="AP18" i="6"/>
  <c r="AT20" i="6"/>
  <c r="AP22" i="6"/>
  <c r="AX22" i="6"/>
  <c r="AI23" i="6"/>
  <c r="AK22" i="6"/>
  <c r="AG21" i="6"/>
  <c r="AI20" i="6"/>
  <c r="AK19" i="6"/>
  <c r="AI18" i="6"/>
  <c r="AE18" i="6"/>
  <c r="AC17" i="6"/>
  <c r="AI16" i="6"/>
  <c r="AK15" i="6"/>
  <c r="AI14" i="6"/>
  <c r="AE14" i="6"/>
  <c r="AG13" i="6"/>
  <c r="AI12" i="6"/>
  <c r="AK11" i="6"/>
  <c r="AC11" i="6"/>
  <c r="AE10" i="6"/>
  <c r="AG9" i="6"/>
  <c r="AI8" i="6"/>
  <c r="AK7" i="6"/>
  <c r="AC7" i="6"/>
  <c r="AE6" i="6"/>
  <c r="AG5" i="6"/>
  <c r="AE4" i="6"/>
  <c r="AM11" i="6"/>
  <c r="AM15" i="6"/>
  <c r="AM23" i="6"/>
  <c r="AY11" i="6"/>
  <c r="AY19" i="6"/>
  <c r="AS5" i="6"/>
  <c r="AO7" i="6"/>
  <c r="AU8" i="6"/>
  <c r="AQ10" i="6"/>
  <c r="AW11" i="6"/>
  <c r="AS13" i="6"/>
  <c r="AO15" i="6"/>
  <c r="AU16" i="6"/>
  <c r="AQ18" i="6"/>
  <c r="AW19" i="6"/>
  <c r="AS21" i="6"/>
  <c r="AO23" i="6"/>
  <c r="AR4" i="6"/>
  <c r="AJ22" i="6"/>
  <c r="AF21" i="6"/>
  <c r="AH20" i="6"/>
  <c r="AJ19" i="6"/>
  <c r="AL18" i="6"/>
  <c r="AD18" i="6"/>
  <c r="AL16" i="6"/>
  <c r="AD16" i="6"/>
  <c r="AF15" i="6"/>
  <c r="AH14" i="6"/>
  <c r="AD14" i="6"/>
  <c r="AF13" i="6"/>
  <c r="AH12" i="6"/>
  <c r="AJ11" i="6"/>
  <c r="AH10" i="6"/>
  <c r="AJ9" i="6"/>
  <c r="AL8" i="6"/>
  <c r="AD8" i="6"/>
  <c r="AF7" i="6"/>
  <c r="AH6" i="6"/>
  <c r="AM5" i="6"/>
  <c r="AM9" i="6"/>
  <c r="AM13" i="6"/>
  <c r="AM17" i="6"/>
  <c r="AM21" i="6"/>
  <c r="AY5" i="6"/>
  <c r="AY9" i="6"/>
  <c r="AY13" i="6"/>
  <c r="AY17" i="6"/>
  <c r="AY21" i="6"/>
  <c r="AO5" i="6"/>
  <c r="AW5" i="6"/>
  <c r="AU6" i="6"/>
  <c r="AS7" i="6"/>
  <c r="AQ8" i="6"/>
  <c r="AO9" i="6"/>
  <c r="AW9" i="6"/>
  <c r="AU10" i="6"/>
  <c r="AS11" i="6"/>
  <c r="AQ12" i="6"/>
  <c r="AO13" i="6"/>
  <c r="AW13" i="6"/>
  <c r="AU14" i="6"/>
  <c r="AS15" i="6"/>
  <c r="AQ16" i="6"/>
  <c r="AO17" i="6"/>
  <c r="AW17" i="6"/>
  <c r="AU18" i="6"/>
  <c r="AS19" i="6"/>
  <c r="AQ20" i="6"/>
  <c r="AO21" i="6"/>
  <c r="AW21" i="6"/>
  <c r="AU22" i="6"/>
  <c r="AS23" i="6"/>
  <c r="AV4" i="6"/>
  <c r="AL23" i="6"/>
  <c r="AD23" i="6"/>
  <c r="AF22" i="6"/>
  <c r="AH21" i="6"/>
  <c r="AD21" i="6"/>
  <c r="AJ20" i="6"/>
  <c r="AF20" i="6"/>
  <c r="AL19" i="6"/>
  <c r="AH19" i="6"/>
  <c r="AD19" i="6"/>
  <c r="AJ18" i="6"/>
  <c r="AF18" i="6"/>
  <c r="AL17" i="6"/>
  <c r="AH17" i="6"/>
  <c r="AD17" i="6"/>
  <c r="AJ16" i="6"/>
  <c r="AF16" i="6"/>
  <c r="AL15" i="6"/>
  <c r="AH15" i="6"/>
  <c r="AD15" i="6"/>
  <c r="AJ14" i="6"/>
  <c r="AF14" i="6"/>
  <c r="AL13" i="6"/>
  <c r="AH13" i="6"/>
  <c r="AD13" i="6"/>
  <c r="AJ12" i="6"/>
  <c r="AF12" i="6"/>
  <c r="AL11" i="6"/>
  <c r="AH11" i="6"/>
  <c r="AD11" i="6"/>
  <c r="AJ10" i="6"/>
  <c r="AF10" i="6"/>
  <c r="AL9" i="6"/>
  <c r="AH9" i="6"/>
  <c r="AD9" i="6"/>
  <c r="AJ8" i="6"/>
  <c r="AF8" i="6"/>
  <c r="AL7" i="6"/>
  <c r="AH7" i="6"/>
  <c r="AD7" i="6"/>
  <c r="AJ6" i="6"/>
  <c r="AF6" i="6"/>
  <c r="AL5" i="6"/>
  <c r="AH5" i="6"/>
  <c r="AD5" i="6"/>
  <c r="AJ4" i="6"/>
  <c r="AF4" i="6"/>
  <c r="AN6" i="6"/>
  <c r="AN14" i="6"/>
  <c r="AZ6" i="6"/>
  <c r="AZ14" i="6"/>
  <c r="AZ22" i="6"/>
  <c r="AP6" i="6"/>
  <c r="AV7" i="6"/>
  <c r="AR9" i="6"/>
  <c r="AP10" i="6"/>
  <c r="AV11" i="6"/>
  <c r="AR13" i="6"/>
  <c r="AX14" i="6"/>
  <c r="AR17" i="6"/>
  <c r="AX18" i="6"/>
  <c r="AV19" i="6"/>
  <c r="AR21" i="6"/>
  <c r="AV23" i="6"/>
  <c r="AS4" i="6"/>
  <c r="AC22" i="6"/>
  <c r="AC21" i="6"/>
  <c r="AE20" i="6"/>
  <c r="AG19" i="6"/>
  <c r="AC19" i="6"/>
  <c r="AK17" i="6"/>
  <c r="AG17" i="6"/>
  <c r="AE16" i="6"/>
  <c r="AG15" i="6"/>
  <c r="AC15" i="6"/>
  <c r="AK13" i="6"/>
  <c r="AC13" i="6"/>
  <c r="AE12" i="6"/>
  <c r="AG11" i="6"/>
  <c r="AI10" i="6"/>
  <c r="AK9" i="6"/>
  <c r="AC9" i="6"/>
  <c r="AE8" i="6"/>
  <c r="AG7" i="6"/>
  <c r="AI6" i="6"/>
  <c r="AK5" i="6"/>
  <c r="AC5" i="6"/>
  <c r="AI4" i="6"/>
  <c r="AM7" i="6"/>
  <c r="AM19" i="6"/>
  <c r="AY7" i="6"/>
  <c r="AY15" i="6"/>
  <c r="AY23" i="6"/>
  <c r="AQ6" i="6"/>
  <c r="AW7" i="6"/>
  <c r="AS9" i="6"/>
  <c r="AO11" i="6"/>
  <c r="AU12" i="6"/>
  <c r="AQ14" i="6"/>
  <c r="AW15" i="6"/>
  <c r="AS17" i="6"/>
  <c r="AO19" i="6"/>
  <c r="AU20" i="6"/>
  <c r="AQ22" i="6"/>
  <c r="AW23" i="6"/>
  <c r="AH23" i="6"/>
  <c r="AL21" i="6"/>
  <c r="AL20" i="6"/>
  <c r="AD20" i="6"/>
  <c r="AF19" i="6"/>
  <c r="AH18" i="6"/>
  <c r="AJ17" i="6"/>
  <c r="AF17" i="6"/>
  <c r="AH16" i="6"/>
  <c r="AJ15" i="6"/>
  <c r="AL14" i="6"/>
  <c r="AJ13" i="6"/>
  <c r="AL12" i="6"/>
  <c r="AD12" i="6"/>
  <c r="AF11" i="6"/>
  <c r="AL10" i="6"/>
  <c r="AD10" i="6"/>
  <c r="AF9" i="6"/>
  <c r="AH8" i="6"/>
  <c r="AJ7" i="6"/>
  <c r="AL6" i="6"/>
  <c r="AL4" i="6"/>
  <c r="AJ5" i="6"/>
  <c r="AF5" i="6"/>
  <c r="AD6" i="6"/>
  <c r="AH4" i="6"/>
  <c r="AD4" i="6"/>
  <c r="Q2" i="6"/>
  <c r="BO2" i="6" s="1"/>
  <c r="AO2" i="6"/>
  <c r="R1" i="7"/>
  <c r="IV6" i="10"/>
  <c r="L6" i="10"/>
  <c r="CA2" i="6"/>
  <c r="C1" i="7"/>
  <c r="C1" i="4"/>
  <c r="IU6" i="10"/>
  <c r="BA10" i="6"/>
  <c r="CC14" i="6"/>
  <c r="BA6" i="6"/>
  <c r="B3" i="7"/>
  <c r="I2" i="9"/>
  <c r="A15" i="8"/>
  <c r="A24" i="8"/>
  <c r="P3" i="7"/>
  <c r="P4" i="7"/>
  <c r="P5" i="7"/>
  <c r="P6" i="7"/>
  <c r="P7" i="7"/>
  <c r="BA4" i="6"/>
  <c r="CC12" i="6"/>
  <c r="BA8" i="6"/>
  <c r="CC5" i="6"/>
  <c r="CC7" i="6"/>
  <c r="CC9" i="6"/>
  <c r="CC11" i="6"/>
  <c r="CC13" i="6"/>
  <c r="CC15" i="6"/>
  <c r="S3" i="7" l="1"/>
  <c r="M3" i="7"/>
  <c r="M24" i="7" s="1"/>
  <c r="T3" i="7"/>
  <c r="N3" i="7"/>
  <c r="N24" i="7" s="1"/>
  <c r="J26" i="8"/>
  <c r="J27" i="8" s="1"/>
  <c r="C22" i="8"/>
  <c r="C23" i="8" s="1"/>
  <c r="K26" i="8"/>
  <c r="K27" i="8" s="1"/>
  <c r="I22" i="8"/>
  <c r="I23" i="8" s="1"/>
  <c r="F22" i="8"/>
  <c r="F23" i="8" s="1"/>
  <c r="G22" i="8"/>
  <c r="G23" i="8" s="1"/>
  <c r="K22" i="8"/>
  <c r="K23" i="8" s="1"/>
  <c r="M26" i="8"/>
  <c r="M27" i="8" s="1"/>
  <c r="L22" i="8"/>
  <c r="L23" i="8" s="1"/>
  <c r="L26" i="8"/>
  <c r="L27" i="8" s="1"/>
  <c r="O17" i="8"/>
  <c r="N17" i="8"/>
  <c r="O13" i="8"/>
  <c r="N13" i="8"/>
  <c r="M22" i="8"/>
  <c r="M23" i="8" s="1"/>
  <c r="N18" i="8"/>
  <c r="O18" i="8"/>
  <c r="O14" i="8"/>
  <c r="N14" i="8"/>
  <c r="AB24" i="7"/>
  <c r="AC24" i="7"/>
  <c r="AY26" i="6"/>
  <c r="AZ26" i="6"/>
  <c r="AN26" i="6"/>
  <c r="AM26" i="6"/>
  <c r="CQ2" i="6"/>
  <c r="B26" i="8"/>
  <c r="B27" i="8" s="1"/>
  <c r="E22" i="8"/>
  <c r="E23" i="8" s="1"/>
  <c r="I26" i="8"/>
  <c r="I27" i="8" s="1"/>
  <c r="G26" i="8"/>
  <c r="G27" i="8" s="1"/>
  <c r="H26" i="8"/>
  <c r="H27" i="8" s="1"/>
  <c r="C2" i="6"/>
  <c r="AC2" i="6"/>
  <c r="J22" i="8"/>
  <c r="J23" i="8" s="1"/>
  <c r="F26" i="8"/>
  <c r="F27" i="8" s="1"/>
  <c r="B22" i="8"/>
  <c r="B23" i="8" s="1"/>
  <c r="D26" i="8"/>
  <c r="D27" i="8" s="1"/>
  <c r="H22" i="8"/>
  <c r="H23" i="8" s="1"/>
  <c r="C26" i="8"/>
  <c r="C27" i="8" s="1"/>
  <c r="D22" i="8"/>
  <c r="D23" i="8" s="1"/>
  <c r="E26" i="8"/>
  <c r="E27" i="8" s="1"/>
  <c r="K24" i="7"/>
  <c r="AQ26" i="6"/>
  <c r="AE26" i="6"/>
  <c r="AH26" i="6"/>
  <c r="BH15" i="6" s="1"/>
  <c r="CJ15" i="6" s="1"/>
  <c r="AJ26" i="6"/>
  <c r="AW26" i="6"/>
  <c r="AS26" i="6"/>
  <c r="AT26" i="6"/>
  <c r="AV26" i="6"/>
  <c r="AO26" i="6"/>
  <c r="AD26" i="6"/>
  <c r="AU26" i="6"/>
  <c r="AK26" i="6"/>
  <c r="AP26" i="6"/>
  <c r="AC26" i="6"/>
  <c r="AL26" i="6"/>
  <c r="AG26" i="6"/>
  <c r="AX26" i="6"/>
  <c r="AR26" i="6"/>
  <c r="AF26" i="6"/>
  <c r="AI26" i="6"/>
  <c r="Q3" i="7"/>
  <c r="F24" i="7"/>
  <c r="C24" i="7"/>
  <c r="G24" i="7"/>
  <c r="J24" i="7"/>
  <c r="H24" i="7"/>
  <c r="D24" i="7"/>
  <c r="E24" i="7"/>
  <c r="L24" i="7"/>
  <c r="I24" i="7"/>
  <c r="BM6" i="6" l="1"/>
  <c r="CO6" i="6" s="1"/>
  <c r="BM14" i="6"/>
  <c r="CO14" i="6" s="1"/>
  <c r="BM10" i="6"/>
  <c r="CO10" i="6" s="1"/>
  <c r="BM9" i="6"/>
  <c r="CO9" i="6" s="1"/>
  <c r="BM4" i="6"/>
  <c r="CO4" i="6" s="1"/>
  <c r="BM15" i="6"/>
  <c r="CO15" i="6" s="1"/>
  <c r="BM7" i="6"/>
  <c r="CO7" i="6" s="1"/>
  <c r="BM12" i="6"/>
  <c r="CO12" i="6" s="1"/>
  <c r="BM13" i="6"/>
  <c r="CO13" i="6" s="1"/>
  <c r="BM5" i="6"/>
  <c r="CO5" i="6" s="1"/>
  <c r="BM8" i="6"/>
  <c r="CO8" i="6" s="1"/>
  <c r="BM11" i="6"/>
  <c r="CO11" i="6" s="1"/>
  <c r="BN15" i="6"/>
  <c r="CP15" i="6" s="1"/>
  <c r="BN12" i="6"/>
  <c r="CP12" i="6" s="1"/>
  <c r="BN9" i="6"/>
  <c r="CP9" i="6" s="1"/>
  <c r="BN11" i="6"/>
  <c r="CP11" i="6" s="1"/>
  <c r="BN4" i="6"/>
  <c r="CP4" i="6" s="1"/>
  <c r="BN8" i="6"/>
  <c r="CP8" i="6" s="1"/>
  <c r="BN5" i="6"/>
  <c r="CP5" i="6" s="1"/>
  <c r="BN6" i="6"/>
  <c r="CP6" i="6" s="1"/>
  <c r="BN7" i="6"/>
  <c r="CP7" i="6" s="1"/>
  <c r="BN14" i="6"/>
  <c r="CP14" i="6" s="1"/>
  <c r="BN13" i="6"/>
  <c r="CP13" i="6" s="1"/>
  <c r="BN10" i="6"/>
  <c r="CP10" i="6" s="1"/>
  <c r="BZ8" i="6"/>
  <c r="DB8" i="6" s="1"/>
  <c r="BZ11" i="6"/>
  <c r="DB11" i="6" s="1"/>
  <c r="BZ6" i="6"/>
  <c r="DB6" i="6" s="1"/>
  <c r="BZ9" i="6"/>
  <c r="DB9" i="6" s="1"/>
  <c r="BZ14" i="6"/>
  <c r="DB14" i="6" s="1"/>
  <c r="BZ12" i="6"/>
  <c r="DB12" i="6" s="1"/>
  <c r="BZ15" i="6"/>
  <c r="DB15" i="6" s="1"/>
  <c r="BZ4" i="6"/>
  <c r="DB4" i="6" s="1"/>
  <c r="BZ7" i="6"/>
  <c r="DB7" i="6" s="1"/>
  <c r="BZ5" i="6"/>
  <c r="DB5" i="6" s="1"/>
  <c r="BZ13" i="6"/>
  <c r="DB13" i="6" s="1"/>
  <c r="BZ10" i="6"/>
  <c r="DB10" i="6" s="1"/>
  <c r="BY14" i="6"/>
  <c r="DA14" i="6" s="1"/>
  <c r="BY9" i="6"/>
  <c r="DA9" i="6" s="1"/>
  <c r="BY5" i="6"/>
  <c r="DA5" i="6" s="1"/>
  <c r="BY4" i="6"/>
  <c r="DA4" i="6" s="1"/>
  <c r="BY13" i="6"/>
  <c r="DA13" i="6" s="1"/>
  <c r="BY8" i="6"/>
  <c r="DA8" i="6" s="1"/>
  <c r="BY10" i="6"/>
  <c r="DA10" i="6" s="1"/>
  <c r="BY12" i="6"/>
  <c r="DA12" i="6" s="1"/>
  <c r="BY7" i="6"/>
  <c r="DA7" i="6" s="1"/>
  <c r="BY15" i="6"/>
  <c r="DA15" i="6" s="1"/>
  <c r="BY11" i="6"/>
  <c r="DA11" i="6" s="1"/>
  <c r="BY6" i="6"/>
  <c r="DA6" i="6" s="1"/>
  <c r="CE2" i="6"/>
  <c r="BC2" i="6"/>
  <c r="BQ8" i="6"/>
  <c r="CS8" i="6" s="1"/>
  <c r="BG7" i="6"/>
  <c r="CI7" i="6" s="1"/>
  <c r="BQ7" i="6"/>
  <c r="CS7" i="6" s="1"/>
  <c r="BE7" i="6"/>
  <c r="CG7" i="6" s="1"/>
  <c r="BE14" i="6"/>
  <c r="CG14" i="6" s="1"/>
  <c r="BU15" i="6"/>
  <c r="CW15" i="6" s="1"/>
  <c r="BF14" i="6"/>
  <c r="CH14" i="6" s="1"/>
  <c r="BF6" i="6"/>
  <c r="CH6" i="6" s="1"/>
  <c r="BF13" i="6"/>
  <c r="CH13" i="6" s="1"/>
  <c r="BF12" i="6"/>
  <c r="CH12" i="6" s="1"/>
  <c r="BF4" i="6"/>
  <c r="CH4" i="6" s="1"/>
  <c r="BL12" i="6"/>
  <c r="CN12" i="6" s="1"/>
  <c r="BL11" i="6"/>
  <c r="CN11" i="6" s="1"/>
  <c r="BL5" i="6"/>
  <c r="CN5" i="6" s="1"/>
  <c r="BL8" i="6"/>
  <c r="CN8" i="6" s="1"/>
  <c r="BU9" i="6"/>
  <c r="CW9" i="6" s="1"/>
  <c r="BT7" i="6"/>
  <c r="CV7" i="6" s="1"/>
  <c r="BT11" i="6"/>
  <c r="CV11" i="6" s="1"/>
  <c r="BT4" i="6"/>
  <c r="CV4" i="6" s="1"/>
  <c r="BT10" i="6"/>
  <c r="CV10" i="6" s="1"/>
  <c r="BT9" i="6"/>
  <c r="CV9" i="6" s="1"/>
  <c r="BF11" i="6"/>
  <c r="CH11" i="6" s="1"/>
  <c r="BT6" i="6"/>
  <c r="CV6" i="6" s="1"/>
  <c r="BF9" i="6"/>
  <c r="CH9" i="6" s="1"/>
  <c r="BF8" i="6"/>
  <c r="CH8" i="6" s="1"/>
  <c r="BL4" i="6"/>
  <c r="CN4" i="6" s="1"/>
  <c r="BL13" i="6"/>
  <c r="CN13" i="6" s="1"/>
  <c r="BU4" i="6"/>
  <c r="CW4" i="6" s="1"/>
  <c r="BL6" i="6"/>
  <c r="CN6" i="6" s="1"/>
  <c r="BT14" i="6"/>
  <c r="CV14" i="6" s="1"/>
  <c r="BF10" i="6"/>
  <c r="CH10" i="6" s="1"/>
  <c r="BU5" i="6"/>
  <c r="CW5" i="6" s="1"/>
  <c r="BF7" i="6"/>
  <c r="CH7" i="6" s="1"/>
  <c r="S24" i="7"/>
  <c r="BO10" i="6"/>
  <c r="BH13" i="6"/>
  <c r="CJ13" i="6" s="1"/>
  <c r="BH12" i="6"/>
  <c r="CJ12" i="6" s="1"/>
  <c r="BH6" i="6"/>
  <c r="CJ6" i="6" s="1"/>
  <c r="BH9" i="6"/>
  <c r="CJ9" i="6" s="1"/>
  <c r="BI15" i="6"/>
  <c r="CK15" i="6" s="1"/>
  <c r="BQ6" i="6"/>
  <c r="CS6" i="6" s="1"/>
  <c r="BH5" i="6"/>
  <c r="CJ5" i="6" s="1"/>
  <c r="BQ15" i="6"/>
  <c r="CS15" i="6" s="1"/>
  <c r="BE4" i="6"/>
  <c r="CG4" i="6" s="1"/>
  <c r="BF15" i="6"/>
  <c r="CH15" i="6" s="1"/>
  <c r="BL14" i="6"/>
  <c r="CN14" i="6" s="1"/>
  <c r="BL9" i="6"/>
  <c r="CN9" i="6" s="1"/>
  <c r="BL10" i="6"/>
  <c r="CN10" i="6" s="1"/>
  <c r="BL15" i="6"/>
  <c r="CN15" i="6" s="1"/>
  <c r="BL7" i="6"/>
  <c r="CN7" i="6" s="1"/>
  <c r="BU7" i="6"/>
  <c r="CW7" i="6" s="1"/>
  <c r="BU11" i="6"/>
  <c r="CW11" i="6" s="1"/>
  <c r="BU10" i="6"/>
  <c r="CW10" i="6" s="1"/>
  <c r="BU13" i="6"/>
  <c r="CW13" i="6" s="1"/>
  <c r="BT13" i="6"/>
  <c r="CV13" i="6" s="1"/>
  <c r="BT5" i="6"/>
  <c r="CV5" i="6" s="1"/>
  <c r="BT15" i="6"/>
  <c r="CV15" i="6" s="1"/>
  <c r="BT8" i="6"/>
  <c r="CV8" i="6" s="1"/>
  <c r="BH8" i="6"/>
  <c r="CJ8" i="6" s="1"/>
  <c r="BE11" i="6"/>
  <c r="CG11" i="6" s="1"/>
  <c r="BH7" i="6"/>
  <c r="CJ7" i="6" s="1"/>
  <c r="BU12" i="6"/>
  <c r="CW12" i="6" s="1"/>
  <c r="BX13" i="6"/>
  <c r="CZ13" i="6" s="1"/>
  <c r="T24" i="7"/>
  <c r="BP13" i="6"/>
  <c r="CR13" i="6" s="1"/>
  <c r="BO4" i="6"/>
  <c r="BX4" i="6"/>
  <c r="CZ4" i="6" s="1"/>
  <c r="BG6" i="6"/>
  <c r="CI6" i="6" s="1"/>
  <c r="BG11" i="6"/>
  <c r="CI11" i="6" s="1"/>
  <c r="BH11" i="6"/>
  <c r="CJ11" i="6" s="1"/>
  <c r="BH14" i="6"/>
  <c r="CJ14" i="6" s="1"/>
  <c r="BH4" i="6"/>
  <c r="CJ4" i="6" s="1"/>
  <c r="BP9" i="6"/>
  <c r="CR9" i="6" s="1"/>
  <c r="BO5" i="6"/>
  <c r="BJ10" i="6"/>
  <c r="CL10" i="6" s="1"/>
  <c r="BO15" i="6"/>
  <c r="BO7" i="6"/>
  <c r="BP10" i="6"/>
  <c r="CR10" i="6" s="1"/>
  <c r="V24" i="7"/>
  <c r="W24" i="7"/>
  <c r="BH10" i="6"/>
  <c r="CJ10" i="6" s="1"/>
  <c r="BX14" i="6"/>
  <c r="CZ14" i="6" s="1"/>
  <c r="BI10" i="6"/>
  <c r="CK10" i="6" s="1"/>
  <c r="BJ4" i="6"/>
  <c r="CL4" i="6" s="1"/>
  <c r="BJ9" i="6"/>
  <c r="CL9" i="6" s="1"/>
  <c r="BK10" i="6"/>
  <c r="CM10" i="6" s="1"/>
  <c r="Y24" i="7"/>
  <c r="BG15" i="6"/>
  <c r="CI15" i="6" s="1"/>
  <c r="BV12" i="6"/>
  <c r="CX12" i="6" s="1"/>
  <c r="BV6" i="6"/>
  <c r="CX6" i="6" s="1"/>
  <c r="BI11" i="6"/>
  <c r="CK11" i="6" s="1"/>
  <c r="BI9" i="6"/>
  <c r="CK9" i="6" s="1"/>
  <c r="BV9" i="6"/>
  <c r="CX9" i="6" s="1"/>
  <c r="BV15" i="6"/>
  <c r="CX15" i="6" s="1"/>
  <c r="BK8" i="6"/>
  <c r="CM8" i="6" s="1"/>
  <c r="X24" i="7"/>
  <c r="BI6" i="6"/>
  <c r="CK6" i="6" s="1"/>
  <c r="BV7" i="6"/>
  <c r="CX7" i="6" s="1"/>
  <c r="BG12" i="6"/>
  <c r="CI12" i="6" s="1"/>
  <c r="BK5" i="6"/>
  <c r="CM5" i="6" s="1"/>
  <c r="U24" i="7"/>
  <c r="Z24" i="7"/>
  <c r="BR5" i="6"/>
  <c r="CT5" i="6" s="1"/>
  <c r="BD12" i="6"/>
  <c r="CF12" i="6" s="1"/>
  <c r="BE6" i="6"/>
  <c r="CG6" i="6" s="1"/>
  <c r="BE5" i="6"/>
  <c r="CG5" i="6" s="1"/>
  <c r="BE12" i="6"/>
  <c r="CG12" i="6" s="1"/>
  <c r="BE13" i="6"/>
  <c r="CG13" i="6" s="1"/>
  <c r="BE15" i="6"/>
  <c r="CG15" i="6" s="1"/>
  <c r="BQ5" i="6"/>
  <c r="CS5" i="6" s="1"/>
  <c r="BQ4" i="6"/>
  <c r="CS4" i="6" s="1"/>
  <c r="BQ14" i="6"/>
  <c r="CS14" i="6" s="1"/>
  <c r="BQ10" i="6"/>
  <c r="CS10" i="6" s="1"/>
  <c r="BQ9" i="6"/>
  <c r="CS9" i="6" s="1"/>
  <c r="BQ11" i="6"/>
  <c r="CS11" i="6" s="1"/>
  <c r="BQ13" i="6"/>
  <c r="CS13" i="6" s="1"/>
  <c r="BE10" i="6"/>
  <c r="CG10" i="6" s="1"/>
  <c r="BE9" i="6"/>
  <c r="CG9" i="6" s="1"/>
  <c r="BQ12" i="6"/>
  <c r="CS12" i="6" s="1"/>
  <c r="AA24" i="7"/>
  <c r="BE8" i="6"/>
  <c r="CG8" i="6" s="1"/>
  <c r="BX12" i="6"/>
  <c r="CZ12" i="6" s="1"/>
  <c r="BO12" i="6"/>
  <c r="BX9" i="6"/>
  <c r="CZ9" i="6" s="1"/>
  <c r="BO6" i="6"/>
  <c r="BP8" i="6"/>
  <c r="CR8" i="6" s="1"/>
  <c r="BW12" i="6"/>
  <c r="CY12" i="6" s="1"/>
  <c r="BK14" i="6"/>
  <c r="CM14" i="6" s="1"/>
  <c r="BK13" i="6"/>
  <c r="CM13" i="6" s="1"/>
  <c r="BK11" i="6"/>
  <c r="CM11" i="6" s="1"/>
  <c r="BK7" i="6"/>
  <c r="CM7" i="6" s="1"/>
  <c r="BK6" i="6"/>
  <c r="CM6" i="6" s="1"/>
  <c r="BK4" i="6"/>
  <c r="CM4" i="6" s="1"/>
  <c r="BG4" i="6"/>
  <c r="CI4" i="6" s="1"/>
  <c r="BV13" i="6"/>
  <c r="CX13" i="6" s="1"/>
  <c r="BG5" i="6"/>
  <c r="CI5" i="6" s="1"/>
  <c r="BV4" i="6"/>
  <c r="CX4" i="6" s="1"/>
  <c r="BI4" i="6"/>
  <c r="CK4" i="6" s="1"/>
  <c r="BI14" i="6"/>
  <c r="CK14" i="6" s="1"/>
  <c r="BV10" i="6"/>
  <c r="CX10" i="6" s="1"/>
  <c r="BI13" i="6"/>
  <c r="CK13" i="6" s="1"/>
  <c r="BI5" i="6"/>
  <c r="CK5" i="6" s="1"/>
  <c r="BI7" i="6"/>
  <c r="CK7" i="6" s="1"/>
  <c r="BK12" i="6"/>
  <c r="CM12" i="6" s="1"/>
  <c r="BK15" i="6"/>
  <c r="CM15" i="6" s="1"/>
  <c r="BF5" i="6"/>
  <c r="CH5" i="6" s="1"/>
  <c r="BU8" i="6"/>
  <c r="CW8" i="6" s="1"/>
  <c r="BU6" i="6"/>
  <c r="CW6" i="6" s="1"/>
  <c r="BU14" i="6"/>
  <c r="CW14" i="6" s="1"/>
  <c r="BT12" i="6"/>
  <c r="CV12" i="6" s="1"/>
  <c r="BG14" i="6"/>
  <c r="CI14" i="6" s="1"/>
  <c r="BG10" i="6"/>
  <c r="CI10" i="6" s="1"/>
  <c r="BV8" i="6"/>
  <c r="CX8" i="6" s="1"/>
  <c r="BV11" i="6"/>
  <c r="CX11" i="6" s="1"/>
  <c r="BG13" i="6"/>
  <c r="CI13" i="6" s="1"/>
  <c r="BG9" i="6"/>
  <c r="CI9" i="6" s="1"/>
  <c r="BV14" i="6"/>
  <c r="CX14" i="6" s="1"/>
  <c r="BV5" i="6"/>
  <c r="CX5" i="6" s="1"/>
  <c r="BI12" i="6"/>
  <c r="CK12" i="6" s="1"/>
  <c r="BI8" i="6"/>
  <c r="CK8" i="6" s="1"/>
  <c r="BG8" i="6"/>
  <c r="CI8" i="6" s="1"/>
  <c r="BK9" i="6"/>
  <c r="CM9" i="6" s="1"/>
  <c r="BW15" i="6"/>
  <c r="CY15" i="6" s="1"/>
  <c r="BW7" i="6"/>
  <c r="CY7" i="6" s="1"/>
  <c r="BW5" i="6"/>
  <c r="CY5" i="6" s="1"/>
  <c r="BW11" i="6"/>
  <c r="CY11" i="6" s="1"/>
  <c r="BW8" i="6"/>
  <c r="CY8" i="6" s="1"/>
  <c r="BW13" i="6"/>
  <c r="CY13" i="6" s="1"/>
  <c r="BW10" i="6"/>
  <c r="CY10" i="6" s="1"/>
  <c r="BW14" i="6"/>
  <c r="CY14" i="6" s="1"/>
  <c r="BW9" i="6"/>
  <c r="CY9" i="6" s="1"/>
  <c r="BC15" i="6"/>
  <c r="BD15" i="6"/>
  <c r="CF15" i="6" s="1"/>
  <c r="BS11" i="6"/>
  <c r="CU11" i="6" s="1"/>
  <c r="BW6" i="6"/>
  <c r="CY6" i="6" s="1"/>
  <c r="BW4" i="6"/>
  <c r="CY4" i="6" s="1"/>
  <c r="BX11" i="6"/>
  <c r="CZ11" i="6" s="1"/>
  <c r="BX10" i="6"/>
  <c r="CZ10" i="6" s="1"/>
  <c r="BX15" i="6"/>
  <c r="CZ15" i="6" s="1"/>
  <c r="BX7" i="6"/>
  <c r="CZ7" i="6" s="1"/>
  <c r="BP12" i="6"/>
  <c r="CR12" i="6" s="1"/>
  <c r="BP7" i="6"/>
  <c r="CR7" i="6" s="1"/>
  <c r="BJ8" i="6"/>
  <c r="CL8" i="6" s="1"/>
  <c r="BJ7" i="6"/>
  <c r="CL7" i="6" s="1"/>
  <c r="BJ11" i="6"/>
  <c r="CL11" i="6" s="1"/>
  <c r="BJ5" i="6"/>
  <c r="CL5" i="6" s="1"/>
  <c r="BJ14" i="6"/>
  <c r="CL14" i="6" s="1"/>
  <c r="BJ6" i="6"/>
  <c r="CL6" i="6" s="1"/>
  <c r="BP14" i="6"/>
  <c r="CR14" i="6" s="1"/>
  <c r="BO9" i="6"/>
  <c r="BP5" i="6"/>
  <c r="CR5" i="6" s="1"/>
  <c r="BO8" i="6"/>
  <c r="BP11" i="6"/>
  <c r="CR11" i="6" s="1"/>
  <c r="BJ12" i="6"/>
  <c r="CL12" i="6" s="1"/>
  <c r="BP6" i="6"/>
  <c r="CR6" i="6" s="1"/>
  <c r="BO11" i="6"/>
  <c r="BX5" i="6"/>
  <c r="CZ5" i="6" s="1"/>
  <c r="BJ13" i="6"/>
  <c r="CL13" i="6" s="1"/>
  <c r="BP4" i="6"/>
  <c r="CR4" i="6" s="1"/>
  <c r="BP15" i="6"/>
  <c r="CR15" i="6" s="1"/>
  <c r="BO14" i="6"/>
  <c r="BX6" i="6"/>
  <c r="CZ6" i="6" s="1"/>
  <c r="BO13" i="6"/>
  <c r="BX8" i="6"/>
  <c r="CZ8" i="6" s="1"/>
  <c r="BJ15" i="6"/>
  <c r="CL15" i="6" s="1"/>
  <c r="BC8" i="6"/>
  <c r="BD7" i="6"/>
  <c r="CF7" i="6" s="1"/>
  <c r="BS8" i="6"/>
  <c r="CU8" i="6" s="1"/>
  <c r="BR10" i="6"/>
  <c r="CT10" i="6" s="1"/>
  <c r="BR11" i="6"/>
  <c r="CT11" i="6" s="1"/>
  <c r="BR4" i="6"/>
  <c r="CT4" i="6" s="1"/>
  <c r="BR9" i="6"/>
  <c r="CT9" i="6" s="1"/>
  <c r="BR7" i="6"/>
  <c r="CT7" i="6" s="1"/>
  <c r="BR14" i="6"/>
  <c r="CT14" i="6" s="1"/>
  <c r="BR12" i="6"/>
  <c r="CT12" i="6" s="1"/>
  <c r="BR13" i="6"/>
  <c r="CT13" i="6" s="1"/>
  <c r="BC13" i="6"/>
  <c r="BC14" i="6"/>
  <c r="BC9" i="6"/>
  <c r="BC5" i="6"/>
  <c r="BC4" i="6"/>
  <c r="BC12" i="6"/>
  <c r="BC10" i="6"/>
  <c r="BC11" i="6"/>
  <c r="BD4" i="6"/>
  <c r="CF4" i="6" s="1"/>
  <c r="BD6" i="6"/>
  <c r="CF6" i="6" s="1"/>
  <c r="BD14" i="6"/>
  <c r="CF14" i="6" s="1"/>
  <c r="BD10" i="6"/>
  <c r="CF10" i="6" s="1"/>
  <c r="BD13" i="6"/>
  <c r="CF13" i="6" s="1"/>
  <c r="BD5" i="6"/>
  <c r="CF5" i="6" s="1"/>
  <c r="BD11" i="6"/>
  <c r="CF11" i="6" s="1"/>
  <c r="BD8" i="6"/>
  <c r="CF8" i="6" s="1"/>
  <c r="BS15" i="6"/>
  <c r="CU15" i="6" s="1"/>
  <c r="BS10" i="6"/>
  <c r="CU10" i="6" s="1"/>
  <c r="BS6" i="6"/>
  <c r="BS7" i="6"/>
  <c r="CU7" i="6" s="1"/>
  <c r="BS12" i="6"/>
  <c r="CU12" i="6" s="1"/>
  <c r="BS9" i="6"/>
  <c r="CU9" i="6" s="1"/>
  <c r="BS5" i="6"/>
  <c r="CU5" i="6" s="1"/>
  <c r="BS4" i="6"/>
  <c r="CU4" i="6" s="1"/>
  <c r="BS13" i="6"/>
  <c r="CU13" i="6" s="1"/>
  <c r="BS14" i="6"/>
  <c r="CU14" i="6" s="1"/>
  <c r="BR8" i="6"/>
  <c r="CT8" i="6" s="1"/>
  <c r="BR6" i="6"/>
  <c r="CT6" i="6" s="1"/>
  <c r="BD9" i="6"/>
  <c r="CF9" i="6" s="1"/>
  <c r="BC6" i="6"/>
  <c r="BR15" i="6"/>
  <c r="CT15" i="6" s="1"/>
  <c r="BC7" i="6"/>
  <c r="R24" i="7"/>
  <c r="IU85" i="10" l="1"/>
  <c r="IU36" i="10"/>
  <c r="IU75" i="10"/>
  <c r="IU49" i="10"/>
  <c r="IU34" i="10"/>
  <c r="IU59" i="10"/>
  <c r="IU90" i="10"/>
  <c r="IU60" i="10"/>
  <c r="IV89" i="10"/>
  <c r="IV40" i="10"/>
  <c r="IV67" i="10"/>
  <c r="IV62" i="10"/>
  <c r="IV78" i="10"/>
  <c r="CA7" i="6"/>
  <c r="C6" i="9" s="1"/>
  <c r="E6" i="9" s="1"/>
  <c r="L10" i="10" s="1"/>
  <c r="IU10" i="10" s="1"/>
  <c r="CA6" i="6"/>
  <c r="C5" i="9" s="1"/>
  <c r="E5" i="9" s="1"/>
  <c r="L9" i="10" s="1"/>
  <c r="IU9" i="10" s="1"/>
  <c r="IU37" i="10"/>
  <c r="IU19" i="10"/>
  <c r="IU95" i="10"/>
  <c r="IU87" i="10"/>
  <c r="IU93" i="10"/>
  <c r="IU22" i="10"/>
  <c r="IU92" i="10"/>
  <c r="IU76" i="10"/>
  <c r="CE9" i="6"/>
  <c r="CA9" i="6"/>
  <c r="C8" i="9" s="1"/>
  <c r="E8" i="9" s="1"/>
  <c r="L12" i="10" s="1"/>
  <c r="IU12" i="10" s="1"/>
  <c r="IU67" i="10"/>
  <c r="CA14" i="6"/>
  <c r="C13" i="9" s="1"/>
  <c r="E13" i="9" s="1"/>
  <c r="IU66" i="10"/>
  <c r="IU26" i="10"/>
  <c r="IU44" i="10"/>
  <c r="IU62" i="10"/>
  <c r="IV44" i="10"/>
  <c r="IV79" i="10"/>
  <c r="IV43" i="10"/>
  <c r="IV54" i="10"/>
  <c r="IV66" i="10"/>
  <c r="CQ8" i="6"/>
  <c r="CB8" i="6"/>
  <c r="D7" i="9" s="1"/>
  <c r="F7" i="9" s="1"/>
  <c r="M11" i="10" s="1"/>
  <c r="IV11" i="10" s="1"/>
  <c r="CQ9" i="6"/>
  <c r="CB9" i="6"/>
  <c r="D8" i="9" s="1"/>
  <c r="F8" i="9" s="1"/>
  <c r="M12" i="10" s="1"/>
  <c r="IV12" i="10" s="1"/>
  <c r="IV42" i="10"/>
  <c r="IV32" i="10"/>
  <c r="IV92" i="10"/>
  <c r="IV70" i="10"/>
  <c r="IV46" i="10"/>
  <c r="IU79" i="10"/>
  <c r="IU74" i="10"/>
  <c r="IV49" i="10"/>
  <c r="IV90" i="10"/>
  <c r="IV41" i="10"/>
  <c r="IV84" i="10"/>
  <c r="IV52" i="10"/>
  <c r="IV57" i="10"/>
  <c r="CQ10" i="6"/>
  <c r="CB10" i="6"/>
  <c r="D9" i="9" s="1"/>
  <c r="F9" i="9" s="1"/>
  <c r="M13" i="10" s="1"/>
  <c r="IV13" i="10" s="1"/>
  <c r="IV60" i="10"/>
  <c r="IU77" i="10"/>
  <c r="IU94" i="10"/>
  <c r="IU81" i="10"/>
  <c r="IU56" i="10"/>
  <c r="IU43" i="10"/>
  <c r="IU35" i="10"/>
  <c r="IU70" i="10"/>
  <c r="CE4" i="6"/>
  <c r="CA4" i="6"/>
  <c r="C3" i="9" s="1"/>
  <c r="E3" i="9" s="1"/>
  <c r="L7" i="10" s="1"/>
  <c r="IU7" i="10" s="1"/>
  <c r="CA5" i="6"/>
  <c r="C4" i="9" s="1"/>
  <c r="E4" i="9" s="1"/>
  <c r="L8" i="10" s="1"/>
  <c r="IU8" i="10" s="1"/>
  <c r="IU55" i="10"/>
  <c r="IU61" i="10"/>
  <c r="IU32" i="10"/>
  <c r="IU23" i="10"/>
  <c r="IV42" i="11"/>
  <c r="IU42" i="10"/>
  <c r="CE8" i="6"/>
  <c r="CA8" i="6"/>
  <c r="C7" i="9" s="1"/>
  <c r="E7" i="9" s="1"/>
  <c r="L11" i="10" s="1"/>
  <c r="IU11" i="10" s="1"/>
  <c r="IV39" i="10"/>
  <c r="IV56" i="10"/>
  <c r="IV76" i="10"/>
  <c r="IV53" i="10"/>
  <c r="IV24" i="10"/>
  <c r="IV93" i="10"/>
  <c r="IV80" i="10"/>
  <c r="IU46" i="10"/>
  <c r="IV69" i="10"/>
  <c r="IV72" i="10"/>
  <c r="IV33" i="10"/>
  <c r="IV64" i="10"/>
  <c r="IV48" i="10"/>
  <c r="IV25" i="10"/>
  <c r="IV45" i="10"/>
  <c r="CQ15" i="6"/>
  <c r="CB15" i="6"/>
  <c r="D14" i="9" s="1"/>
  <c r="F14" i="9" s="1"/>
  <c r="M18" i="10" s="1"/>
  <c r="IV18" i="10" s="1"/>
  <c r="IV20" i="10"/>
  <c r="IV37" i="10"/>
  <c r="CQ4" i="6"/>
  <c r="CB4" i="6"/>
  <c r="D3" i="9" s="1"/>
  <c r="F3" i="9" s="1"/>
  <c r="M7" i="10" s="1"/>
  <c r="IV7" i="10" s="1"/>
  <c r="IV63" i="10"/>
  <c r="IU82" i="10"/>
  <c r="IU47" i="10"/>
  <c r="CE11" i="6"/>
  <c r="CA11" i="6"/>
  <c r="C10" i="9" s="1"/>
  <c r="E10" i="9" s="1"/>
  <c r="IU88" i="10"/>
  <c r="IU54" i="10"/>
  <c r="CA12" i="6"/>
  <c r="C11" i="9" s="1"/>
  <c r="E11" i="9" s="1"/>
  <c r="L15" i="10" s="1"/>
  <c r="IU15" i="10" s="1"/>
  <c r="IU64" i="10"/>
  <c r="IU24" i="10"/>
  <c r="IU30" i="10"/>
  <c r="IU86" i="10"/>
  <c r="IU41" i="10"/>
  <c r="CE13" i="6"/>
  <c r="CA13" i="6"/>
  <c r="C12" i="9" s="1"/>
  <c r="E12" i="9" s="1"/>
  <c r="L16" i="10" s="1"/>
  <c r="IU16" i="10" s="1"/>
  <c r="IU48" i="10"/>
  <c r="IU84" i="10"/>
  <c r="IU89" i="10"/>
  <c r="IV65" i="10"/>
  <c r="CQ13" i="6"/>
  <c r="CB13" i="6"/>
  <c r="D12" i="9" s="1"/>
  <c r="F12" i="9" s="1"/>
  <c r="M16" i="10" s="1"/>
  <c r="IV16" i="10" s="1"/>
  <c r="IV68" i="10"/>
  <c r="IV19" i="10"/>
  <c r="IV94" i="10"/>
  <c r="CQ11" i="6"/>
  <c r="CB11" i="6"/>
  <c r="D10" i="9" s="1"/>
  <c r="F10" i="9" s="1"/>
  <c r="M14" i="10" s="1"/>
  <c r="IV14" i="10" s="1"/>
  <c r="IV31" i="10"/>
  <c r="IV21" i="10"/>
  <c r="IV58" i="10"/>
  <c r="IV71" i="10"/>
  <c r="IV59" i="10"/>
  <c r="IV77" i="10"/>
  <c r="IV30" i="10"/>
  <c r="IV73" i="10"/>
  <c r="IU25" i="10"/>
  <c r="IV23" i="10"/>
  <c r="IV35" i="10"/>
  <c r="IV26" i="10"/>
  <c r="CQ12" i="6"/>
  <c r="CB12" i="6"/>
  <c r="D11" i="9" s="1"/>
  <c r="F11" i="9" s="1"/>
  <c r="M15" i="10" s="1"/>
  <c r="IV15" i="10" s="1"/>
  <c r="IV34" i="10"/>
  <c r="CQ7" i="6"/>
  <c r="CB7" i="6"/>
  <c r="D6" i="9" s="1"/>
  <c r="F6" i="9" s="1"/>
  <c r="M10" i="10" s="1"/>
  <c r="IV10" i="10" s="1"/>
  <c r="CQ5" i="6"/>
  <c r="CB5" i="6"/>
  <c r="D4" i="9" s="1"/>
  <c r="F4" i="9" s="1"/>
  <c r="M8" i="10" s="1"/>
  <c r="IV8" i="10" s="1"/>
  <c r="IV22" i="10"/>
  <c r="IV36" i="10"/>
  <c r="IV95" i="10"/>
  <c r="IU57" i="10"/>
  <c r="IU52" i="10"/>
  <c r="IU33" i="10"/>
  <c r="IU68" i="10"/>
  <c r="IU65" i="10"/>
  <c r="CE10" i="6"/>
  <c r="CA10" i="6"/>
  <c r="C9" i="9" s="1"/>
  <c r="E9" i="9" s="1"/>
  <c r="L13" i="10" s="1"/>
  <c r="IU13" i="10" s="1"/>
  <c r="IU63" i="10"/>
  <c r="IU73" i="10"/>
  <c r="IV39" i="11"/>
  <c r="IU39" i="10"/>
  <c r="IU20" i="10"/>
  <c r="IU71" i="10"/>
  <c r="IV80" i="11"/>
  <c r="IU80" i="10"/>
  <c r="IU27" i="10"/>
  <c r="IU50" i="10"/>
  <c r="IV88" i="10"/>
  <c r="IV55" i="10"/>
  <c r="CQ14" i="6"/>
  <c r="CB14" i="6"/>
  <c r="D13" i="9" s="1"/>
  <c r="F13" i="9" s="1"/>
  <c r="M17" i="10" s="1"/>
  <c r="IV17" i="10" s="1"/>
  <c r="IV27" i="10"/>
  <c r="IV87" i="10"/>
  <c r="IV51" i="10"/>
  <c r="IV75" i="10"/>
  <c r="IV86" i="10"/>
  <c r="IV38" i="10"/>
  <c r="IV85" i="10"/>
  <c r="IV61" i="10"/>
  <c r="IV28" i="10"/>
  <c r="CE15" i="6"/>
  <c r="H14" i="9" s="1"/>
  <c r="CA15" i="6"/>
  <c r="C14" i="9" s="1"/>
  <c r="E14" i="9" s="1"/>
  <c r="L18" i="10" s="1"/>
  <c r="IU18" i="10" s="1"/>
  <c r="IV82" i="10"/>
  <c r="IV91" i="10"/>
  <c r="CQ6" i="6"/>
  <c r="CB6" i="6"/>
  <c r="D5" i="9" s="1"/>
  <c r="F5" i="9" s="1"/>
  <c r="M9" i="10" s="1"/>
  <c r="IV9" i="10" s="1"/>
  <c r="IV83" i="10"/>
  <c r="IV29" i="10"/>
  <c r="IV81" i="10"/>
  <c r="IV74" i="10"/>
  <c r="IV50" i="10"/>
  <c r="IV47" i="10"/>
  <c r="CE6" i="6"/>
  <c r="CE12" i="6"/>
  <c r="CE14" i="6"/>
  <c r="CE7" i="6"/>
  <c r="CU6" i="6"/>
  <c r="CE5" i="6"/>
  <c r="IV41" i="11" l="1"/>
  <c r="IV35" i="11"/>
  <c r="IV90" i="11"/>
  <c r="H10" i="9"/>
  <c r="N14" i="11" s="1"/>
  <c r="IV14" i="11" s="1"/>
  <c r="IV36" i="11"/>
  <c r="H4" i="9"/>
  <c r="N8" i="11" s="1"/>
  <c r="IV8" i="11" s="1"/>
  <c r="IV26" i="11"/>
  <c r="IV23" i="11"/>
  <c r="IV87" i="11"/>
  <c r="H3" i="9"/>
  <c r="N7" i="11" s="1"/>
  <c r="IV7" i="11" s="1"/>
  <c r="IV69" i="11"/>
  <c r="H6" i="9"/>
  <c r="N10" i="11" s="1"/>
  <c r="IV10" i="11" s="1"/>
  <c r="H11" i="9"/>
  <c r="N15" i="11" s="1"/>
  <c r="IV15" i="11" s="1"/>
  <c r="IV47" i="11"/>
  <c r="H12" i="9"/>
  <c r="N16" i="11" s="1"/>
  <c r="IV16" i="11" s="1"/>
  <c r="H7" i="9"/>
  <c r="N11" i="11" s="1"/>
  <c r="IV11" i="11" s="1"/>
  <c r="IV43" i="11"/>
  <c r="IV61" i="11"/>
  <c r="IV88" i="11"/>
  <c r="H9" i="9"/>
  <c r="N13" i="11" s="1"/>
  <c r="IV13" i="11" s="1"/>
  <c r="IV21" i="11"/>
  <c r="IV65" i="11"/>
  <c r="IV30" i="11"/>
  <c r="IV55" i="11"/>
  <c r="H8" i="9"/>
  <c r="N12" i="11" s="1"/>
  <c r="IV12" i="11" s="1"/>
  <c r="IV22" i="11"/>
  <c r="IV58" i="11"/>
  <c r="IV24" i="11"/>
  <c r="IV84" i="11"/>
  <c r="IV44" i="11"/>
  <c r="IV54" i="11"/>
  <c r="IV31" i="11"/>
  <c r="IV38" i="11"/>
  <c r="IV37" i="11"/>
  <c r="IV60" i="11"/>
  <c r="IV75" i="11"/>
  <c r="IV70" i="11"/>
  <c r="IV32" i="11"/>
  <c r="IV52" i="11"/>
  <c r="IV71" i="11"/>
  <c r="H13" i="9"/>
  <c r="N17" i="11" s="1"/>
  <c r="IV17" i="11" s="1"/>
  <c r="IV49" i="11"/>
  <c r="IV51" i="11"/>
  <c r="IV72" i="11"/>
  <c r="IV67" i="11"/>
  <c r="IV46" i="11"/>
  <c r="IV74" i="11"/>
  <c r="J7" i="9"/>
  <c r="O11" i="11" s="1"/>
  <c r="G14" i="9"/>
  <c r="G11" i="9"/>
  <c r="IV20" i="11"/>
  <c r="G6" i="9"/>
  <c r="IU28" i="10"/>
  <c r="IU83" i="10"/>
  <c r="H5" i="9"/>
  <c r="N9" i="11" s="1"/>
  <c r="IV9" i="11" s="1"/>
  <c r="IU53" i="10"/>
  <c r="G3" i="9"/>
  <c r="G12" i="9"/>
  <c r="IU78" i="10"/>
  <c r="IU31" i="10"/>
  <c r="IV19" i="11"/>
  <c r="IV63" i="11"/>
  <c r="IU21" i="10"/>
  <c r="G13" i="9"/>
  <c r="G10" i="9"/>
  <c r="G8" i="9"/>
  <c r="G5" i="9"/>
  <c r="G7" i="9"/>
  <c r="IU69" i="10"/>
  <c r="G4" i="9"/>
  <c r="IU91" i="10"/>
  <c r="L17" i="10"/>
  <c r="IU17" i="10" s="1"/>
  <c r="IU40" i="10"/>
  <c r="IU58" i="10"/>
  <c r="IU45" i="10"/>
  <c r="IU72" i="10"/>
  <c r="G9" i="9"/>
  <c r="IU51" i="10"/>
  <c r="L14" i="10"/>
  <c r="IU14" i="10" s="1"/>
  <c r="IU38" i="10"/>
  <c r="IU29" i="10"/>
  <c r="IV68" i="11"/>
  <c r="IV62" i="11"/>
  <c r="IV57" i="11"/>
  <c r="N18" i="11"/>
  <c r="IV18" i="11" s="1"/>
  <c r="J14" i="9"/>
  <c r="O18" i="11" s="1"/>
  <c r="J10" i="9" l="1"/>
  <c r="O14" i="11" s="1"/>
  <c r="IV78" i="11"/>
  <c r="J4" i="9"/>
  <c r="O8" i="11" s="1"/>
  <c r="IV89" i="11"/>
  <c r="J8" i="9"/>
  <c r="O12" i="11" s="1"/>
  <c r="IV86" i="11"/>
  <c r="IU78" i="11"/>
  <c r="IV40" i="11"/>
  <c r="J9" i="9"/>
  <c r="O13" i="11" s="1"/>
  <c r="IV28" i="11"/>
  <c r="IV45" i="11"/>
  <c r="IV73" i="11"/>
  <c r="J11" i="9"/>
  <c r="O15" i="11" s="1"/>
  <c r="J6" i="9"/>
  <c r="O10" i="11" s="1"/>
  <c r="IV53" i="11"/>
  <c r="J12" i="9"/>
  <c r="O16" i="11" s="1"/>
  <c r="IV76" i="11"/>
  <c r="IV81" i="11"/>
  <c r="J3" i="9"/>
  <c r="O7" i="11" s="1"/>
  <c r="IV66" i="11"/>
  <c r="J13" i="9"/>
  <c r="O17" i="11" s="1"/>
  <c r="IU83" i="11"/>
  <c r="IV50" i="11"/>
  <c r="IV85" i="11"/>
  <c r="IV83" i="11"/>
  <c r="IV29" i="11"/>
  <c r="IV77" i="11"/>
  <c r="IV33" i="11"/>
  <c r="IV79" i="11"/>
  <c r="IV56" i="11"/>
  <c r="IU72" i="11"/>
  <c r="IV25" i="11"/>
  <c r="IV48" i="11"/>
  <c r="IV27" i="11"/>
  <c r="IV64" i="11"/>
  <c r="IV59" i="11"/>
  <c r="IU67" i="11"/>
  <c r="IU84" i="11"/>
  <c r="IU51" i="11"/>
  <c r="M8" i="11"/>
  <c r="IU8" i="11" s="1"/>
  <c r="IU52" i="11"/>
  <c r="IU76" i="11"/>
  <c r="IU77" i="11"/>
  <c r="IU19" i="11"/>
  <c r="IU87" i="11"/>
  <c r="IU58" i="11"/>
  <c r="IU31" i="11"/>
  <c r="IU48" i="11"/>
  <c r="M12" i="11"/>
  <c r="IU12" i="11" s="1"/>
  <c r="IU71" i="11"/>
  <c r="IU74" i="11"/>
  <c r="IU79" i="11"/>
  <c r="IU53" i="11"/>
  <c r="M18" i="11"/>
  <c r="IU18" i="11" s="1"/>
  <c r="IU30" i="11"/>
  <c r="IU35" i="11"/>
  <c r="IU60" i="11"/>
  <c r="IU41" i="11"/>
  <c r="IU45" i="11"/>
  <c r="IU22" i="11"/>
  <c r="M13" i="11"/>
  <c r="IU13" i="11" s="1"/>
  <c r="IU29" i="11"/>
  <c r="I7" i="9"/>
  <c r="I10" i="9"/>
  <c r="M7" i="11"/>
  <c r="IU7" i="11" s="1"/>
  <c r="IU68" i="11"/>
  <c r="I14" i="9"/>
  <c r="I11" i="9"/>
  <c r="M15" i="11"/>
  <c r="IU15" i="11" s="1"/>
  <c r="IU28" i="11"/>
  <c r="IU69" i="11"/>
  <c r="M10" i="11"/>
  <c r="IU10" i="11" s="1"/>
  <c r="I6" i="9"/>
  <c r="IU24" i="11"/>
  <c r="IU54" i="11"/>
  <c r="I3" i="9"/>
  <c r="IU70" i="11"/>
  <c r="IU47" i="11"/>
  <c r="IU20" i="11"/>
  <c r="IU36" i="11"/>
  <c r="I5" i="9"/>
  <c r="IU59" i="11"/>
  <c r="I12" i="9"/>
  <c r="IU38" i="11"/>
  <c r="IU34" i="11"/>
  <c r="IU37" i="11"/>
  <c r="IU64" i="11"/>
  <c r="IU50" i="11"/>
  <c r="M16" i="11"/>
  <c r="IU16" i="11" s="1"/>
  <c r="IU55" i="11"/>
  <c r="J5" i="9"/>
  <c r="O9" i="11" s="1"/>
  <c r="IV82" i="11"/>
  <c r="IU86" i="11"/>
  <c r="M9" i="11"/>
  <c r="IU9" i="11" s="1"/>
  <c r="IU57" i="11"/>
  <c r="I4" i="9"/>
  <c r="IU90" i="11"/>
  <c r="IU80" i="11"/>
  <c r="IU40" i="11"/>
  <c r="IU75" i="11"/>
  <c r="IU56" i="11"/>
  <c r="IU46" i="11"/>
  <c r="IU39" i="11"/>
  <c r="I8" i="9"/>
  <c r="IU61" i="11"/>
  <c r="IU21" i="11"/>
  <c r="IU81" i="11"/>
  <c r="IU62" i="11"/>
  <c r="IU33" i="11"/>
  <c r="IU42" i="11"/>
  <c r="IU82" i="11"/>
  <c r="IU44" i="11"/>
  <c r="IU88" i="11"/>
  <c r="IU25" i="11"/>
  <c r="M11" i="11"/>
  <c r="IU11" i="11" s="1"/>
  <c r="I13" i="9"/>
  <c r="IU23" i="11"/>
  <c r="IU49" i="11"/>
  <c r="IU32" i="11"/>
  <c r="IU26" i="11"/>
  <c r="IU63" i="11"/>
  <c r="M14" i="11"/>
  <c r="IU14" i="11" s="1"/>
  <c r="M17" i="11"/>
  <c r="IU17" i="11" s="1"/>
  <c r="IU65" i="11"/>
  <c r="IU73" i="11"/>
  <c r="IU89" i="11"/>
  <c r="I9" i="9"/>
  <c r="IV34" i="11"/>
  <c r="IU85" i="11"/>
  <c r="IU43" i="11"/>
  <c r="IU66" i="11"/>
  <c r="B12" i="10"/>
  <c r="E12" i="10" s="1"/>
  <c r="IU27" i="11"/>
  <c r="B13" i="10"/>
  <c r="F13" i="10" s="1"/>
  <c r="B13" i="11" l="1"/>
  <c r="E13" i="10"/>
  <c r="B9" i="11"/>
  <c r="B10" i="11"/>
  <c r="C12" i="10"/>
  <c r="D12" i="10" s="1"/>
  <c r="F12" i="10"/>
  <c r="C13" i="10"/>
  <c r="D13" i="10" s="1"/>
</calcChain>
</file>

<file path=xl/sharedStrings.xml><?xml version="1.0" encoding="utf-8"?>
<sst xmlns="http://schemas.openxmlformats.org/spreadsheetml/2006/main" count="449" uniqueCount="174">
  <si>
    <t xml:space="preserve">Generally, only change data in yellow cells. Gray and white cells contain formulas for calculation or results. Please do not change them. </t>
  </si>
  <si>
    <t>A</t>
  </si>
  <si>
    <t>B</t>
  </si>
  <si>
    <t>C</t>
  </si>
  <si>
    <t>D</t>
  </si>
  <si>
    <t>E</t>
  </si>
  <si>
    <t>F</t>
  </si>
  <si>
    <t>Symbol</t>
  </si>
  <si>
    <t>A01</t>
  </si>
  <si>
    <t>A02</t>
  </si>
  <si>
    <t>A03</t>
  </si>
  <si>
    <t>…</t>
  </si>
  <si>
    <t>G</t>
  </si>
  <si>
    <t>H</t>
  </si>
  <si>
    <t>I</t>
  </si>
  <si>
    <t>J</t>
  </si>
  <si>
    <t>K</t>
  </si>
  <si>
    <t>L</t>
  </si>
  <si>
    <t>Well</t>
  </si>
  <si>
    <t>Control Sample</t>
  </si>
  <si>
    <t>…..</t>
  </si>
  <si>
    <t>Q</t>
  </si>
  <si>
    <t>Test Sample</t>
  </si>
  <si>
    <t>exp1</t>
  </si>
  <si>
    <t>exp2</t>
  </si>
  <si>
    <t>exp3</t>
  </si>
  <si>
    <t/>
  </si>
  <si>
    <t>PPC</t>
  </si>
  <si>
    <t>A04</t>
  </si>
  <si>
    <t>A05</t>
  </si>
  <si>
    <t>A06</t>
  </si>
  <si>
    <t>A07</t>
  </si>
  <si>
    <t>A08</t>
  </si>
  <si>
    <t>A09</t>
  </si>
  <si>
    <t>A10</t>
  </si>
  <si>
    <t>A11</t>
  </si>
  <si>
    <t>A12</t>
  </si>
  <si>
    <t>exp4</t>
  </si>
  <si>
    <t>exp5</t>
  </si>
  <si>
    <t>exp6</t>
  </si>
  <si>
    <t>exp7</t>
  </si>
  <si>
    <t>exp8</t>
  </si>
  <si>
    <t>exp9</t>
  </si>
  <si>
    <t>exp10</t>
  </si>
  <si>
    <t>AVG</t>
  </si>
  <si>
    <t>SD</t>
  </si>
  <si>
    <r>
      <t>Note</t>
    </r>
    <r>
      <rPr>
        <sz val="11"/>
        <color theme="1"/>
        <rFont val="Arial"/>
        <family val="2"/>
      </rPr>
      <t>: If there are fewer than 3 data points, the standard deviation (SD) will appear as "N/A".</t>
    </r>
  </si>
  <si>
    <t>Average</t>
  </si>
  <si>
    <t>&gt;35 and (N/A or blank) to 35</t>
  </si>
  <si>
    <t>Normalized ΔCt (Ct(GOI) - Ave Ct (HKG))</t>
  </si>
  <si>
    <r>
      <t>AVG Normalized C</t>
    </r>
    <r>
      <rPr>
        <b/>
        <vertAlign val="subscript"/>
        <sz val="10"/>
        <rFont val="Arial"/>
        <family val="2"/>
      </rPr>
      <t>t</t>
    </r>
  </si>
  <si>
    <t>2^ -ΔCt (Ct(GOI) - Ave Ct (HKG))</t>
  </si>
  <si>
    <t>Overview of the PCR Array Performance and Quality Control</t>
  </si>
  <si>
    <t>Test Sample =</t>
  </si>
  <si>
    <t>PCR Array Catalog Number:</t>
  </si>
  <si>
    <t>Control Sample =</t>
  </si>
  <si>
    <t>Choose Your cDNA Synthesis Kit:</t>
  </si>
  <si>
    <t>1. PCR Array Reproducibility:</t>
  </si>
  <si>
    <t>AVG exp(1-10)</t>
  </si>
  <si>
    <t>ST DEV exp(1-10)</t>
  </si>
  <si>
    <t>2. Reverse Transcription Control (RTC):</t>
  </si>
  <si>
    <t>RT Efficiency</t>
  </si>
  <si>
    <t xml:space="preserve">Tips: </t>
  </si>
  <si>
    <t xml:space="preserve">Possible Reasons for RTC Failure: </t>
  </si>
  <si>
    <t xml:space="preserve">Possible Reasons for PPC Failure: </t>
  </si>
  <si>
    <t>1. The 10-minute step at 95 ºC is necessary to activate the hot-start PCR.</t>
  </si>
  <si>
    <t>2. The PCR program might not be set up correctly. Visit the following link to download the instructions and the PCR protocol files for various models of real-time PCR instrument:</t>
  </si>
  <si>
    <t xml:space="preserve">Possible Reasons for GDC Failure: </t>
  </si>
  <si>
    <t xml:space="preserve">1. Have your RNA samples been treated with DNase? </t>
  </si>
  <si>
    <r>
      <t>2^-ΔC</t>
    </r>
    <r>
      <rPr>
        <b/>
        <vertAlign val="subscript"/>
        <sz val="10"/>
        <rFont val="Arial"/>
        <family val="2"/>
      </rPr>
      <t>t</t>
    </r>
  </si>
  <si>
    <t>Fold Change</t>
  </si>
  <si>
    <t>T-TEST</t>
  </si>
  <si>
    <t>Fold Up- or Down-Regulation</t>
  </si>
  <si>
    <t>Comments</t>
  </si>
  <si>
    <t>p value</t>
  </si>
  <si>
    <r>
      <t>The black line indicates fold changes ((2 ^ (-</t>
    </r>
    <r>
      <rPr>
        <sz val="10"/>
        <rFont val="Symbol"/>
        <family val="1"/>
        <charset val="2"/>
      </rPr>
      <t>D</t>
    </r>
    <r>
      <rPr>
        <sz val="11"/>
        <color theme="1"/>
        <rFont val="Arial"/>
        <family val="2"/>
      </rPr>
      <t>C</t>
    </r>
    <r>
      <rPr>
        <vertAlign val="subscript"/>
        <sz val="10"/>
        <rFont val="Arial"/>
        <family val="2"/>
      </rPr>
      <t>t</t>
    </r>
    <r>
      <rPr>
        <sz val="11"/>
        <color theme="1"/>
        <rFont val="Arial"/>
        <family val="2"/>
      </rPr>
      <t>)) of 1. The pink lines indicate the desired fold-change in gene expression threshold, defined by the user with the entry in cell A1.</t>
    </r>
  </si>
  <si>
    <t>The scale of the X and Y axes can be adjusted by double clicking on them and then re-formating using the standard functions of Microsoft Excel.</t>
  </si>
  <si>
    <t>Scatter Plot</t>
  </si>
  <si>
    <r>
      <t>2</t>
    </r>
    <r>
      <rPr>
        <b/>
        <vertAlign val="superscript"/>
        <sz val="10"/>
        <rFont val="Arial"/>
        <family val="2"/>
      </rPr>
      <t>-ΔCt</t>
    </r>
  </si>
  <si>
    <t>2-ΔCt</t>
  </si>
  <si>
    <t>Threshold for Fold Difference</t>
  </si>
  <si>
    <t>Threshold for p Value of t-test</t>
  </si>
  <si>
    <t>The black line indicates a fold-change in gene expression of 1. The pink lines indicate the desired fold-change in gene expression threshold, as defined by the user in the yellow D1 cell.</t>
  </si>
  <si>
    <t xml:space="preserve">The blue line indicates the desired threshold for the p value of the t-test, as defined by user in the yellow I1 cell. </t>
  </si>
  <si>
    <t>Volcano Plot</t>
  </si>
  <si>
    <r>
      <t>Log</t>
    </r>
    <r>
      <rPr>
        <b/>
        <vertAlign val="subscript"/>
        <sz val="10"/>
        <rFont val="Arial"/>
        <family val="2"/>
      </rPr>
      <t>2</t>
    </r>
    <r>
      <rPr>
        <b/>
        <sz val="10"/>
        <rFont val="Arial"/>
        <family val="2"/>
      </rPr>
      <t>(FC)</t>
    </r>
  </si>
  <si>
    <t>p Value</t>
  </si>
  <si>
    <r>
      <t>AVG ΔC</t>
    </r>
    <r>
      <rPr>
        <b/>
        <vertAlign val="subscript"/>
        <sz val="10"/>
        <rFont val="Arial"/>
        <family val="2"/>
      </rPr>
      <t xml:space="preserve">t
</t>
    </r>
    <r>
      <rPr>
        <b/>
        <sz val="10"/>
        <rFont val="Arial"/>
        <family val="2"/>
      </rPr>
      <t>(Ct(GOI) - Ave Ct (HKG))</t>
    </r>
  </si>
  <si>
    <r>
      <t>Criteria:</t>
    </r>
    <r>
      <rPr>
        <sz val="10"/>
        <color theme="1"/>
        <rFont val="Arial"/>
        <family val="2"/>
      </rPr>
      <t xml:space="preserve"> </t>
    </r>
  </si>
  <si>
    <t>1. One the listed cDNA Synthesis Kits must to be used for reverse transcription, because only these kits provide the correct external RNA control assayed by the RTC.</t>
  </si>
  <si>
    <t>3. There may be impurities in your RNA samples that affect reverse transcription. Re-purification of the RNA is recommended if the RTC reports "Inquiry".</t>
  </si>
  <si>
    <t>Reverse Transcription Control: For the RT² First Strand Synthesis Kit, if Delta CT (AVG RTC - AVG PPC) ≤ 5, RT Efficiency reports "Pass"; otherwise, RT Efficiency reports "Inquiry". For the RT2 PreAMP cDNA Synthsis Kit, f Delta CT (AVG RTC - AVG PPC) ≤ 7, RT Efficiency reports "Pass"; otherwise, RT Efficiency reports "Inquiry". If "Inquiry" is reported, see the Troubleshooting Guide of the PCR Array Handbook or contact Technical Support.</t>
  </si>
  <si>
    <t>2. Other vendors" reverse transcription kit components sometimes affect QIAGEN qRT-PCR assays due to different salt concentrations.</t>
  </si>
  <si>
    <t>Choose Your Plate Format:</t>
  </si>
  <si>
    <t>This data analysis template accommodates two array plate formats:</t>
  </si>
  <si>
    <t>96-Well Format (A, C, D, F)</t>
  </si>
  <si>
    <t>100-Well Ring (R)</t>
  </si>
  <si>
    <t>Sample 1</t>
  </si>
  <si>
    <t>Sample 2</t>
  </si>
  <si>
    <t>Sample 3</t>
  </si>
  <si>
    <t>Sample 4</t>
  </si>
  <si>
    <t>Sample 5</t>
  </si>
  <si>
    <t>Sample 6</t>
  </si>
  <si>
    <t>Sample 7</t>
  </si>
  <si>
    <t>Sample 8</t>
  </si>
  <si>
    <t>Sample 9</t>
  </si>
  <si>
    <t>Sample 10</t>
  </si>
  <si>
    <t>O</t>
  </si>
  <si>
    <t>P</t>
  </si>
  <si>
    <t xml:space="preserve">E ... </t>
  </si>
  <si>
    <t xml:space="preserve"> ... N</t>
  </si>
  <si>
    <t>Test Group</t>
  </si>
  <si>
    <t>Control Group</t>
  </si>
  <si>
    <t>If you wish to change the Group names, enter the new names into the yellow cells E2 and F2. The Group names automatically change in all other worksheets.</t>
  </si>
  <si>
    <r>
      <t>NOTE:</t>
    </r>
    <r>
      <rPr>
        <sz val="10"/>
        <rFont val="Arial"/>
        <family val="2"/>
      </rPr>
      <t xml:space="preserve"> Example data is included in this template for demonstration purposes only.
Simply delete the existing data and replace with your own through the Copy and Paste operations described above.</t>
    </r>
  </si>
  <si>
    <t>miRNA ID</t>
  </si>
  <si>
    <t>hsa-let-7g-5p</t>
  </si>
  <si>
    <t>hsa-miR-30c-5p</t>
  </si>
  <si>
    <t>cel-miR-39-3p</t>
  </si>
  <si>
    <t>SNORD61</t>
  </si>
  <si>
    <t>SNORD68</t>
  </si>
  <si>
    <t>SNORD72</t>
  </si>
  <si>
    <t>SNORD95</t>
  </si>
  <si>
    <t>SNORD96A</t>
  </si>
  <si>
    <t>RNU6-6P</t>
  </si>
  <si>
    <t>miRTC</t>
  </si>
  <si>
    <t>hsa-miR-183-5p</t>
  </si>
  <si>
    <t>hsa-miR-34c-5p</t>
  </si>
  <si>
    <t>hsa-miR-148a-3p</t>
  </si>
  <si>
    <t>hsa-miR-134-5p</t>
  </si>
  <si>
    <t>hsa-miR-138-5p</t>
  </si>
  <si>
    <t>hsa-miR-373-3p</t>
  </si>
  <si>
    <t>SNORD42B</t>
  </si>
  <si>
    <t>SNORD69</t>
  </si>
  <si>
    <t>Average CT (PPC)</t>
  </si>
  <si>
    <t>Average CT (miRTC)</t>
  </si>
  <si>
    <t>ΔCT (AVG miRTC - AVG PPC)</t>
  </si>
  <si>
    <t>Instructions for Analyzing miScript miRNA PCR Array Results with this Template:</t>
  </si>
  <si>
    <t>Reference miRNAs</t>
  </si>
  <si>
    <t>...</t>
  </si>
  <si>
    <r>
      <t>Both "Test Sample Data" and "Control Sample Data" worksheets automatically display the average and standard deviation of each assay's replicate C</t>
    </r>
    <r>
      <rPr>
        <vertAlign val="subscript"/>
        <sz val="10"/>
        <color theme="1"/>
        <rFont val="Arial"/>
        <family val="2"/>
      </rPr>
      <t>T</t>
    </r>
    <r>
      <rPr>
        <sz val="10"/>
        <color theme="1"/>
        <rFont val="Arial"/>
        <family val="2"/>
      </rPr>
      <t xml:space="preserve"> values in Columns O and P.</t>
    </r>
  </si>
  <si>
    <t xml:space="preserve">R ... </t>
  </si>
  <si>
    <r>
      <t>This worksheet automatically displays the raw C</t>
    </r>
    <r>
      <rPr>
        <vertAlign val="subscript"/>
        <sz val="10"/>
        <rFont val="Arial"/>
        <family val="2"/>
      </rPr>
      <t>T</t>
    </r>
    <r>
      <rPr>
        <sz val="10"/>
        <rFont val="Arial"/>
        <family val="2"/>
      </rPr>
      <t xml:space="preserve"> values for each chosen reference miRNA in all Samples in the gray cells to the left.
It also automatically displays the average ("AVG") of the chosen reference miRNA' C</t>
    </r>
    <r>
      <rPr>
        <vertAlign val="subscript"/>
        <sz val="10"/>
        <rFont val="Arial"/>
        <family val="2"/>
      </rPr>
      <t>T</t>
    </r>
    <r>
      <rPr>
        <sz val="10"/>
        <rFont val="Arial"/>
        <family val="2"/>
      </rPr>
      <t xml:space="preserve"> values in each Sample, which will be that Sample's normalization factor.</t>
    </r>
  </si>
  <si>
    <t>If no reference miRNA is chosen, the normalization factor is zero (0).</t>
  </si>
  <si>
    <t>CT Cutoff</t>
  </si>
  <si>
    <t>Sample 11</t>
  </si>
  <si>
    <t>Sample 12</t>
  </si>
  <si>
    <t>exp11</t>
  </si>
  <si>
    <t>exp12</t>
  </si>
  <si>
    <t>miScript II RT Kit</t>
  </si>
  <si>
    <t>miScript PreAMP PCR Kit</t>
  </si>
  <si>
    <t>This data analysis template accommodates these two cDNA Synthesis Kits:</t>
  </si>
  <si>
    <t>Assay</t>
  </si>
  <si>
    <t>Species</t>
  </si>
  <si>
    <t>Human</t>
  </si>
  <si>
    <t>Mouse</t>
  </si>
  <si>
    <t>Rat</t>
  </si>
  <si>
    <t>Dog</t>
  </si>
  <si>
    <t>Rhesus macaque</t>
  </si>
  <si>
    <t>Sheep</t>
  </si>
  <si>
    <t>Species:</t>
  </si>
  <si>
    <t>References</t>
  </si>
  <si>
    <t>RNU-6P</t>
  </si>
  <si>
    <r>
      <rPr>
        <b/>
        <sz val="10"/>
        <color rgb="FFFF0000"/>
        <rFont val="Arial"/>
        <family val="2"/>
      </rPr>
      <t>1. miRNA Table</t>
    </r>
    <r>
      <rPr>
        <sz val="10"/>
        <rFont val="Arial"/>
        <family val="2"/>
      </rPr>
      <t xml:space="preserve">
Select the Species charcterized with the miScript miRNA qPCR Assays from the dropdown menu in Cell B1.
Enter the miRNA IDs charcterized with the miScript miRNA qPCR Assays into the remaining Cells of Column B.
This Excel file supports analysis results from up to 12 assays.</t>
    </r>
  </si>
  <si>
    <r>
      <rPr>
        <b/>
        <sz val="10"/>
        <color rgb="FFFF0000"/>
        <rFont val="Arial"/>
        <family val="2"/>
      </rPr>
      <t>2. Test Sample Data</t>
    </r>
    <r>
      <rPr>
        <sz val="10"/>
        <rFont val="Arial"/>
        <family val="2"/>
      </rPr>
      <t xml:space="preserve">
Copy each Test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</si>
  <si>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3. Control Sample Data</t>
    </r>
    <r>
      <rPr>
        <b/>
        <sz val="10"/>
        <rFont val="Arial"/>
        <family val="2"/>
      </rPr>
      <t xml:space="preserve">
</t>
    </r>
    <r>
      <rPr>
        <sz val="10"/>
        <rFont val="Arial"/>
        <family val="2"/>
      </rPr>
      <t>Likewise, copy each Control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</si>
  <si>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4. Choose Reference miRNAs</t>
    </r>
    <r>
      <rPr>
        <b/>
        <sz val="10"/>
        <rFont val="Arial"/>
        <family val="2"/>
      </rPr>
      <t xml:space="preserve">
</t>
    </r>
    <r>
      <rPr>
        <sz val="10"/>
        <rFont val="Arial"/>
        <family val="2"/>
      </rPr>
      <t>Type the complete Symbol, as seen in the "miRNA Table" worksheet, of the desired reference miRNAs to be used for data normalization into the yellow cells of column A.
By default, the pre-defined reference miRNAs from the PCR Array entered into the "Gene Table" worksheet are displayed.</t>
    </r>
  </si>
  <si>
    <r>
      <rPr>
        <b/>
        <sz val="10"/>
        <color rgb="FFFF0000"/>
        <rFont val="Arial"/>
        <family val="2"/>
      </rPr>
      <t>5. QC Report</t>
    </r>
    <r>
      <rPr>
        <b/>
        <sz val="10"/>
        <rFont val="Arial"/>
        <family val="2"/>
      </rPr>
      <t xml:space="preserve">
</t>
    </r>
    <r>
      <rPr>
        <sz val="10"/>
        <rFont val="Arial"/>
        <family val="2"/>
      </rPr>
      <t>"Choose Your cDNA Synthesis Kit" and "Choose Your Plate Format" from the dropdown menu selections in Cells C5 and C8, respectively.
The selections affect the QC Pass criteria. For more details on how to interpret the QC results, see the text in this worksheet.</t>
    </r>
  </si>
  <si>
    <r>
      <rPr>
        <b/>
        <sz val="10"/>
        <color rgb="FFFF0000"/>
        <rFont val="Arial"/>
        <family val="2"/>
      </rPr>
      <t>6. Results</t>
    </r>
    <r>
      <rPr>
        <b/>
        <sz val="10"/>
        <rFont val="Arial"/>
        <family val="2"/>
      </rPr>
      <t xml:space="preserve">
</t>
    </r>
    <r>
      <rPr>
        <sz val="10"/>
        <rFont val="Arial"/>
        <family val="2"/>
      </rPr>
      <t>The Excel file automatically displays the fold difference in the expression of each miRNA between the Test and Control Groups of Samples.
Statistical p-values calculated by the Student's t-test are also displayed, if the raw data includes at least three replicate Samples in both Groups.
For more details the results returned, see the text in this worksheet.</t>
    </r>
  </si>
  <si>
    <r>
      <rPr>
        <b/>
        <sz val="10"/>
        <color rgb="FFFF0000"/>
        <rFont val="Arial"/>
        <family val="2"/>
      </rPr>
      <t>7. 3D Profile</t>
    </r>
    <r>
      <rPr>
        <sz val="10"/>
        <rFont val="Arial"/>
        <family val="2"/>
      </rPr>
      <t xml:space="preserve">
The xy plane represents the PCR Array's well positions, while the z-axis columns plot the </t>
    </r>
    <r>
      <rPr>
        <sz val="10"/>
        <color theme="1"/>
        <rFont val="Arial"/>
        <family val="2"/>
      </rPr>
      <t>fold difference in miRNA expression between the two Groups for each well position's assay. Columns pointing up (with z-axis values &gt; 1) indicate an up-regulation of miRNA expression, and columns pointing down (with z-axis values &lt; 1) indicate a down-regulation of miRNA expression in the Test Groups relative to the Control Group.</t>
    </r>
  </si>
  <si>
    <r>
      <rPr>
        <b/>
        <sz val="10"/>
        <color rgb="FFFF0000"/>
        <rFont val="Arial"/>
        <family val="2"/>
      </rPr>
      <t>8. Scatter Plot</t>
    </r>
    <r>
      <rPr>
        <sz val="10"/>
        <rFont val="Arial"/>
        <family val="2"/>
      </rPr>
      <t xml:space="preserve">
</t>
    </r>
    <r>
      <rPr>
        <sz val="10"/>
        <color theme="1"/>
        <rFont val="Arial"/>
        <family val="2"/>
      </rPr>
      <t>This plot graphs the log</t>
    </r>
    <r>
      <rPr>
        <vertAlign val="subscript"/>
        <sz val="10"/>
        <color theme="1"/>
        <rFont val="Arial"/>
        <family val="2"/>
      </rPr>
      <t>10</t>
    </r>
    <r>
      <rPr>
        <sz val="10"/>
        <color theme="1"/>
        <rFont val="Arial"/>
        <family val="2"/>
      </rPr>
      <t xml:space="preserve"> of the expression level of each miRNA in the Test Group versus the corresponding value in the Control Group. The black diagonal line indicates fold changes of 1, or no change. The purple diagonal lines indicate the desired fold-change threshold, defined by the typing that value into the yellow cell A1.</t>
    </r>
  </si>
  <si>
    <r>
      <rPr>
        <b/>
        <sz val="10"/>
        <color rgb="FFFF0000"/>
        <rFont val="Arial"/>
        <family val="2"/>
      </rPr>
      <t>9. Volcano Plot</t>
    </r>
    <r>
      <rPr>
        <sz val="10"/>
        <rFont val="Arial"/>
        <family val="2"/>
      </rPr>
      <t xml:space="preserve">
This plot</t>
    </r>
    <r>
      <rPr>
        <sz val="10"/>
        <color theme="1"/>
        <rFont val="Arial"/>
        <family val="2"/>
      </rPr>
      <t xml:space="preserve"> graphs the log</t>
    </r>
    <r>
      <rPr>
        <vertAlign val="subscript"/>
        <sz val="10"/>
        <rFont val="Arial"/>
        <family val="2"/>
      </rPr>
      <t>2</t>
    </r>
    <r>
      <rPr>
        <sz val="10"/>
        <color theme="1"/>
        <rFont val="Arial"/>
        <family val="2"/>
      </rPr>
      <t xml:space="preserve"> of the fold change in each miRNA's expression between the Groups on the x-axis versus the -log</t>
    </r>
    <r>
      <rPr>
        <vertAlign val="subscript"/>
        <sz val="10"/>
        <color theme="1"/>
        <rFont val="Arial"/>
        <family val="2"/>
      </rPr>
      <t>10</t>
    </r>
    <r>
      <rPr>
        <sz val="10"/>
        <color theme="1"/>
        <rFont val="Arial"/>
        <family val="2"/>
      </rPr>
      <t xml:space="preserve"> of each miRNA expression changes' p-value on the y-axis. The vertical black line indicates fold changes of 1, or no change. The purple vertical lines indicate the desired fold-change threshold, defined by typing that value into the yellow cell D1. The black horizontal line indicates the desired p-value threshold, defined by typing that value into the yellow cell I1.</t>
    </r>
  </si>
  <si>
    <r>
      <rPr>
        <b/>
        <sz val="10"/>
        <color rgb="FFFF0000"/>
        <rFont val="Arial"/>
        <family val="2"/>
      </rPr>
      <t>10. Calculations</t>
    </r>
    <r>
      <rPr>
        <sz val="10"/>
        <color theme="1"/>
        <rFont val="Arial"/>
        <family val="2"/>
      </rPr>
      <t xml:space="preserve">
This worksheet displays the formulas and intermediate numbers used to convert the entered raw C</t>
    </r>
    <r>
      <rPr>
        <vertAlign val="subscript"/>
        <sz val="10"/>
        <color theme="1"/>
        <rFont val="Arial"/>
        <family val="2"/>
      </rPr>
      <t>T</t>
    </r>
    <r>
      <rPr>
        <sz val="10"/>
        <color theme="1"/>
        <rFont val="Arial"/>
        <family val="2"/>
      </rPr>
      <t xml:space="preserve"> data into the displayed results.
Again, as this information is displayed in gray cells, please do not change them.</t>
    </r>
  </si>
  <si>
    <t>Version 5.0, 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</si>
</sst>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0.0E+00"/>
    <numFmt numFmtId="167" formatCode="0.0000"/>
  </numFmts>
  <fonts count="23" x14ac:knownFonts="1">
    <font>
      <sz val="11"/>
      <color theme="1"/>
      <name val="Arial"/>
      <family val="2"/>
    </font>
    <font>
      <sz val="11"/>
      <color theme="1"/>
      <name val="Arial"/>
      <family val="2"/>
    </font>
    <font>
      <b/>
      <sz val="11"/>
      <color theme="1"/>
      <name val="Arial"/>
      <family val="2"/>
    </font>
    <font>
      <b/>
      <sz val="10"/>
      <name val="Arial"/>
      <family val="2"/>
    </font>
    <font>
      <sz val="10"/>
      <name val="Arial"/>
      <family val="2"/>
    </font>
    <font>
      <b/>
      <u/>
      <sz val="10"/>
      <name val="Arial"/>
      <family val="2"/>
    </font>
    <font>
      <vertAlign val="subscript"/>
      <sz val="10"/>
      <name val="Arial"/>
      <family val="2"/>
    </font>
    <font>
      <b/>
      <sz val="8"/>
      <name val="Arial"/>
      <family val="2"/>
    </font>
    <font>
      <sz val="8"/>
      <name val="Arial"/>
      <family val="2"/>
    </font>
    <font>
      <sz val="10"/>
      <name val="Symbol"/>
      <family val="1"/>
      <charset val="2"/>
    </font>
    <font>
      <b/>
      <sz val="10"/>
      <color indexed="8"/>
      <name val="Arial"/>
      <family val="2"/>
    </font>
    <font>
      <sz val="8"/>
      <color indexed="63"/>
      <name val="Verdana"/>
      <family val="2"/>
    </font>
    <font>
      <sz val="10"/>
      <color theme="1"/>
      <name val="Arial"/>
      <family val="2"/>
    </font>
    <font>
      <b/>
      <vertAlign val="subscript"/>
      <sz val="10"/>
      <name val="Arial"/>
      <family val="2"/>
    </font>
    <font>
      <sz val="8"/>
      <color indexed="12"/>
      <name val="Arial"/>
      <family val="2"/>
    </font>
    <font>
      <sz val="10"/>
      <color indexed="8"/>
      <name val="Arial"/>
      <family val="2"/>
    </font>
    <font>
      <b/>
      <sz val="12"/>
      <name val="Arial"/>
      <family val="2"/>
    </font>
    <font>
      <b/>
      <vertAlign val="superscript"/>
      <sz val="10"/>
      <name val="Arial"/>
      <family val="2"/>
    </font>
    <font>
      <sz val="10"/>
      <color indexed="10"/>
      <name val="Arial"/>
      <family val="2"/>
    </font>
    <font>
      <sz val="10"/>
      <color indexed="48"/>
      <name val="Arial"/>
      <family val="2"/>
    </font>
    <font>
      <b/>
      <sz val="10"/>
      <color theme="1"/>
      <name val="Arial"/>
      <family val="2"/>
    </font>
    <font>
      <vertAlign val="subscript"/>
      <sz val="10"/>
      <color theme="1"/>
      <name val="Arial"/>
      <family val="2"/>
    </font>
    <font>
      <b/>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5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56"/>
      </left>
      <right style="thin">
        <color indexed="56"/>
      </right>
      <top style="thin">
        <color indexed="56"/>
      </top>
      <bottom style="thin">
        <color indexed="56"/>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56"/>
      </left>
      <right/>
      <top/>
      <bottom style="thin">
        <color indexed="56"/>
      </bottom>
      <diagonal/>
    </border>
    <border>
      <left style="medium">
        <color indexed="56"/>
      </left>
      <right style="thin">
        <color indexed="56"/>
      </right>
      <top style="medium">
        <color indexed="56"/>
      </top>
      <bottom style="medium">
        <color indexed="56"/>
      </bottom>
      <diagonal/>
    </border>
    <border>
      <left style="thin">
        <color indexed="56"/>
      </left>
      <right style="thin">
        <color indexed="56"/>
      </right>
      <top style="medium">
        <color indexed="56"/>
      </top>
      <bottom style="medium">
        <color indexed="56"/>
      </bottom>
      <diagonal/>
    </border>
    <border>
      <left style="thin">
        <color indexed="56"/>
      </left>
      <right style="medium">
        <color indexed="56"/>
      </right>
      <top style="medium">
        <color indexed="56"/>
      </top>
      <bottom style="medium">
        <color indexed="56"/>
      </bottom>
      <diagonal/>
    </border>
    <border>
      <left style="thin">
        <color indexed="64"/>
      </left>
      <right style="thin">
        <color indexed="64"/>
      </right>
      <top/>
      <bottom/>
      <diagonal/>
    </border>
    <border>
      <left style="medium">
        <color indexed="56"/>
      </left>
      <right style="thin">
        <color indexed="56"/>
      </right>
      <top style="medium">
        <color indexed="56"/>
      </top>
      <bottom style="thin">
        <color indexed="56"/>
      </bottom>
      <diagonal/>
    </border>
    <border>
      <left style="thin">
        <color indexed="56"/>
      </left>
      <right style="thin">
        <color indexed="56"/>
      </right>
      <top style="medium">
        <color indexed="56"/>
      </top>
      <bottom style="thin">
        <color indexed="56"/>
      </bottom>
      <diagonal/>
    </border>
    <border>
      <left style="medium">
        <color indexed="56"/>
      </left>
      <right style="thin">
        <color indexed="56"/>
      </right>
      <top style="thin">
        <color indexed="56"/>
      </top>
      <bottom style="thin">
        <color indexed="56"/>
      </bottom>
      <diagonal/>
    </border>
    <border>
      <left style="thin">
        <color indexed="56"/>
      </left>
      <right style="medium">
        <color indexed="56"/>
      </right>
      <top style="thin">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style="thin">
        <color indexed="56"/>
      </right>
      <top style="thin">
        <color indexed="56"/>
      </top>
      <bottom style="medium">
        <color indexed="56"/>
      </bottom>
      <diagonal/>
    </border>
    <border>
      <left style="thin">
        <color indexed="56"/>
      </left>
      <right style="medium">
        <color indexed="56"/>
      </right>
      <top style="thin">
        <color indexed="56"/>
      </top>
      <bottom style="medium">
        <color indexed="56"/>
      </bottom>
      <diagonal/>
    </border>
    <border>
      <left style="thin">
        <color indexed="56"/>
      </left>
      <right/>
      <top style="medium">
        <color indexed="56"/>
      </top>
      <bottom style="thin">
        <color indexed="56"/>
      </bottom>
      <diagonal/>
    </border>
    <border>
      <left style="thin">
        <color indexed="56"/>
      </left>
      <right/>
      <top style="thin">
        <color indexed="56"/>
      </top>
      <bottom style="thin">
        <color indexed="56"/>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56"/>
      </left>
      <right style="medium">
        <color indexed="56"/>
      </right>
      <top style="medium">
        <color indexed="56"/>
      </top>
      <bottom style="thin">
        <color indexed="56"/>
      </bottom>
      <diagonal/>
    </border>
    <border>
      <left style="medium">
        <color indexed="64"/>
      </left>
      <right style="thin">
        <color indexed="64"/>
      </right>
      <top/>
      <bottom/>
      <diagonal/>
    </border>
    <border>
      <left style="thin">
        <color indexed="56"/>
      </left>
      <right/>
      <top style="thin">
        <color indexed="56"/>
      </top>
      <bottom style="medium">
        <color indexed="56"/>
      </bottom>
      <diagonal/>
    </border>
    <border>
      <left style="thin">
        <color indexed="56"/>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84">
    <xf numFmtId="0" fontId="0" fillId="0" borderId="0" xfId="0"/>
    <xf numFmtId="0" fontId="2" fillId="0" borderId="0" xfId="0" applyFont="1"/>
    <xf numFmtId="0" fontId="0" fillId="0" borderId="0" xfId="0" applyFill="1"/>
    <xf numFmtId="0" fontId="0" fillId="2" borderId="4" xfId="0" applyFill="1" applyBorder="1"/>
    <xf numFmtId="0" fontId="3" fillId="2" borderId="4" xfId="0" applyFont="1" applyFill="1" applyBorder="1" applyAlignment="1">
      <alignment horizontal="center"/>
    </xf>
    <xf numFmtId="0" fontId="4" fillId="0" borderId="0" xfId="0" applyFont="1"/>
    <xf numFmtId="0" fontId="3" fillId="2" borderId="4" xfId="0" applyFont="1" applyFill="1" applyBorder="1" applyAlignment="1">
      <alignment horizontal="center" wrapText="1"/>
    </xf>
    <xf numFmtId="0" fontId="0" fillId="0" borderId="0" xfId="0" applyAlignment="1">
      <alignment vertical="center"/>
    </xf>
    <xf numFmtId="0" fontId="3"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2" fontId="4" fillId="0" borderId="4"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2" borderId="30" xfId="0" applyFont="1" applyFill="1" applyBorder="1" applyAlignment="1">
      <alignment vertical="center" wrapText="1"/>
    </xf>
    <xf numFmtId="0" fontId="4" fillId="2" borderId="4" xfId="0" applyFont="1" applyFill="1" applyBorder="1" applyAlignment="1">
      <alignment vertical="center"/>
    </xf>
    <xf numFmtId="2" fontId="4" fillId="0" borderId="0" xfId="0" applyNumberFormat="1" applyFont="1" applyAlignment="1">
      <alignment horizontal="center" vertical="center"/>
    </xf>
    <xf numFmtId="166" fontId="4" fillId="0" borderId="0" xfId="0" applyNumberFormat="1" applyFont="1"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xf>
    <xf numFmtId="0" fontId="4" fillId="2" borderId="7" xfId="0" applyFont="1" applyFill="1" applyBorder="1" applyAlignment="1">
      <alignment vertical="center"/>
    </xf>
    <xf numFmtId="0" fontId="4" fillId="0" borderId="0" xfId="0" applyFont="1" applyFill="1" applyBorder="1" applyAlignment="1">
      <alignment wrapText="1"/>
    </xf>
    <xf numFmtId="0" fontId="4" fillId="0" borderId="0" xfId="0" applyFont="1" applyFill="1"/>
    <xf numFmtId="0" fontId="0" fillId="0" borderId="0" xfId="0" applyAlignment="1">
      <alignment horizontal="center"/>
    </xf>
    <xf numFmtId="2" fontId="4" fillId="0" borderId="0" xfId="0" applyNumberFormat="1" applyFont="1" applyAlignment="1">
      <alignment horizontal="center"/>
    </xf>
    <xf numFmtId="0" fontId="0" fillId="0" borderId="0" xfId="0" applyFill="1" applyAlignment="1">
      <alignment horizontal="center"/>
    </xf>
    <xf numFmtId="1" fontId="4" fillId="0" borderId="0" xfId="0" applyNumberFormat="1" applyFont="1" applyFill="1" applyAlignment="1">
      <alignment horizontal="center"/>
    </xf>
    <xf numFmtId="0" fontId="3" fillId="0" borderId="0" xfId="0" applyFont="1"/>
    <xf numFmtId="0" fontId="3" fillId="0" borderId="0" xfId="0" applyFont="1" applyFill="1"/>
    <xf numFmtId="1"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horizontal="left"/>
    </xf>
    <xf numFmtId="167" fontId="0" fillId="2" borderId="4" xfId="0" applyNumberFormat="1" applyFill="1" applyBorder="1"/>
    <xf numFmtId="0" fontId="18" fillId="2" borderId="8" xfId="0" applyFont="1" applyFill="1" applyBorder="1"/>
    <xf numFmtId="0" fontId="0" fillId="2" borderId="11" xfId="0" applyFill="1" applyBorder="1"/>
    <xf numFmtId="0" fontId="0" fillId="2" borderId="9" xfId="0" applyFill="1" applyBorder="1"/>
    <xf numFmtId="0" fontId="19" fillId="2" borderId="5" xfId="0" applyFont="1" applyFill="1" applyBorder="1"/>
    <xf numFmtId="0" fontId="0" fillId="2" borderId="6" xfId="0" applyFill="1" applyBorder="1"/>
    <xf numFmtId="0" fontId="0" fillId="2" borderId="10" xfId="0" applyFill="1" applyBorder="1"/>
    <xf numFmtId="2" fontId="0" fillId="2" borderId="4" xfId="0" applyNumberFormat="1" applyFill="1" applyBorder="1"/>
    <xf numFmtId="166" fontId="0" fillId="2" borderId="4" xfId="0" applyNumberFormat="1" applyFill="1" applyBorder="1"/>
    <xf numFmtId="2" fontId="0" fillId="2" borderId="8" xfId="0" applyNumberFormat="1" applyFill="1" applyBorder="1"/>
    <xf numFmtId="2" fontId="0" fillId="2" borderId="16" xfId="0" applyNumberFormat="1" applyFill="1" applyBorder="1"/>
    <xf numFmtId="0" fontId="0" fillId="2" borderId="0" xfId="0" applyFill="1" applyBorder="1"/>
    <xf numFmtId="0" fontId="0" fillId="2" borderId="17" xfId="0" applyFill="1" applyBorder="1"/>
    <xf numFmtId="0" fontId="0" fillId="2" borderId="16" xfId="0" applyFill="1" applyBorder="1"/>
    <xf numFmtId="166" fontId="0" fillId="2" borderId="5" xfId="0" applyNumberFormat="1" applyFill="1" applyBorder="1"/>
    <xf numFmtId="0" fontId="2" fillId="0" borderId="0" xfId="0" applyFont="1" applyAlignment="1">
      <alignment vertical="center"/>
    </xf>
    <xf numFmtId="0" fontId="3" fillId="2" borderId="7" xfId="0" applyFont="1" applyFill="1" applyBorder="1" applyAlignment="1">
      <alignment vertical="center"/>
    </xf>
    <xf numFmtId="0" fontId="0" fillId="0" borderId="0" xfId="0" applyAlignment="1">
      <alignment vertical="center"/>
    </xf>
    <xf numFmtId="0" fontId="12" fillId="0" borderId="0" xfId="0" applyFont="1" applyBorder="1" applyAlignment="1">
      <alignment vertical="center"/>
    </xf>
    <xf numFmtId="166" fontId="0" fillId="0" borderId="0" xfId="0" applyNumberFormat="1"/>
    <xf numFmtId="0" fontId="3" fillId="2" borderId="4" xfId="0" applyFont="1" applyFill="1" applyBorder="1" applyAlignment="1">
      <alignment horizontal="center" vertical="center"/>
    </xf>
    <xf numFmtId="0" fontId="12" fillId="0" borderId="0" xfId="0" applyFont="1" applyAlignment="1">
      <alignment vertical="center"/>
    </xf>
    <xf numFmtId="0" fontId="3" fillId="2" borderId="1" xfId="0" applyFont="1" applyFill="1" applyBorder="1" applyAlignment="1">
      <alignment horizontal="center" vertical="center"/>
    </xf>
    <xf numFmtId="0" fontId="3" fillId="2" borderId="4" xfId="0" applyFont="1" applyFill="1" applyBorder="1" applyAlignment="1">
      <alignment horizontal="right" vertical="center"/>
    </xf>
    <xf numFmtId="0" fontId="0" fillId="2" borderId="4" xfId="0" applyFill="1" applyBorder="1" applyAlignment="1">
      <alignment vertical="center"/>
    </xf>
    <xf numFmtId="0" fontId="4"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4" fillId="0" borderId="0" xfId="0" applyFont="1" applyAlignment="1">
      <alignment vertical="center"/>
    </xf>
    <xf numFmtId="0" fontId="20" fillId="0" borderId="0" xfId="0" applyFont="1" applyAlignment="1">
      <alignment vertical="center"/>
    </xf>
    <xf numFmtId="0" fontId="12" fillId="2" borderId="0" xfId="0" applyFont="1" applyFill="1" applyAlignment="1">
      <alignment vertical="center"/>
    </xf>
    <xf numFmtId="0" fontId="12" fillId="2" borderId="7" xfId="0" applyFont="1" applyFill="1" applyBorder="1" applyAlignment="1">
      <alignment vertical="center"/>
    </xf>
    <xf numFmtId="2" fontId="4" fillId="2" borderId="1" xfId="0" applyNumberFormat="1" applyFont="1" applyFill="1" applyBorder="1" applyAlignment="1">
      <alignment vertical="center"/>
    </xf>
    <xf numFmtId="2" fontId="4" fillId="2" borderId="4" xfId="0" applyNumberFormat="1" applyFont="1" applyFill="1" applyBorder="1" applyAlignment="1">
      <alignment vertical="center"/>
    </xf>
    <xf numFmtId="0" fontId="0" fillId="0" borderId="0" xfId="0" applyFill="1" applyBorder="1" applyAlignment="1">
      <alignment vertical="center" wrapText="1"/>
    </xf>
    <xf numFmtId="9" fontId="0" fillId="0" borderId="0" xfId="1" applyFont="1" applyAlignment="1">
      <alignment vertical="center"/>
    </xf>
    <xf numFmtId="0" fontId="12" fillId="5" borderId="4"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vertical="center"/>
    </xf>
    <xf numFmtId="0" fontId="3" fillId="2" borderId="4" xfId="0" applyFont="1" applyFill="1" applyBorder="1" applyAlignment="1">
      <alignment horizontal="center" vertical="center"/>
    </xf>
    <xf numFmtId="0" fontId="12" fillId="2" borderId="4" xfId="0" applyFont="1" applyFill="1" applyBorder="1" applyAlignment="1">
      <alignment vertical="center"/>
    </xf>
    <xf numFmtId="0" fontId="0" fillId="7" borderId="4" xfId="0" applyFill="1" applyBorder="1" applyAlignment="1">
      <alignment vertical="center"/>
    </xf>
    <xf numFmtId="2" fontId="4" fillId="7" borderId="4" xfId="0" applyNumberFormat="1" applyFont="1" applyFill="1" applyBorder="1" applyAlignment="1">
      <alignment vertical="center"/>
    </xf>
    <xf numFmtId="0" fontId="4" fillId="7" borderId="4" xfId="0" applyFont="1" applyFill="1" applyBorder="1" applyAlignment="1">
      <alignment vertical="center"/>
    </xf>
    <xf numFmtId="0" fontId="12" fillId="2" borderId="17" xfId="0" applyFont="1" applyFill="1" applyBorder="1" applyAlignment="1">
      <alignment vertical="center"/>
    </xf>
    <xf numFmtId="0" fontId="20" fillId="6" borderId="4" xfId="0" applyFont="1" applyFill="1" applyBorder="1" applyAlignment="1">
      <alignment horizontal="center" vertical="center"/>
    </xf>
    <xf numFmtId="0" fontId="12" fillId="6" borderId="4" xfId="0" applyFont="1" applyFill="1" applyBorder="1" applyAlignment="1">
      <alignment horizontal="center" vertical="center"/>
    </xf>
    <xf numFmtId="0" fontId="12" fillId="0" borderId="0" xfId="0" applyFont="1" applyAlignment="1">
      <alignment horizontal="center" vertical="center"/>
    </xf>
    <xf numFmtId="0" fontId="12" fillId="2" borderId="10" xfId="0" applyFont="1" applyFill="1" applyBorder="1" applyAlignment="1">
      <alignment vertical="center"/>
    </xf>
    <xf numFmtId="0" fontId="12" fillId="7" borderId="4" xfId="0" applyFont="1" applyFill="1" applyBorder="1" applyAlignment="1">
      <alignment vertical="center"/>
    </xf>
    <xf numFmtId="0" fontId="4" fillId="7" borderId="7" xfId="0" applyFont="1" applyFill="1" applyBorder="1" applyAlignment="1">
      <alignment vertical="center"/>
    </xf>
    <xf numFmtId="0" fontId="12" fillId="7" borderId="7" xfId="0" applyFont="1" applyFill="1" applyBorder="1" applyAlignment="1">
      <alignment vertical="center"/>
    </xf>
    <xf numFmtId="0" fontId="16" fillId="7" borderId="4" xfId="0" applyFont="1" applyFill="1" applyBorder="1"/>
    <xf numFmtId="0" fontId="3" fillId="7"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12" fillId="0" borderId="0" xfId="0" applyFont="1" applyAlignment="1">
      <alignment vertical="center"/>
    </xf>
    <xf numFmtId="0" fontId="3" fillId="2" borderId="12" xfId="0" applyFont="1" applyFill="1" applyBorder="1" applyAlignment="1">
      <alignment horizontal="center" vertical="center"/>
    </xf>
    <xf numFmtId="0" fontId="3" fillId="2" borderId="4" xfId="0" applyFont="1" applyFill="1" applyBorder="1" applyAlignment="1">
      <alignment vertical="center"/>
    </xf>
    <xf numFmtId="0" fontId="3" fillId="2" borderId="7" xfId="0" applyFont="1" applyFill="1" applyBorder="1" applyAlignment="1">
      <alignment horizontal="right" vertical="center"/>
    </xf>
    <xf numFmtId="0" fontId="4" fillId="2" borderId="13" xfId="0" applyFont="1" applyFill="1" applyBorder="1" applyAlignment="1">
      <alignment vertical="center"/>
    </xf>
    <xf numFmtId="2" fontId="4" fillId="2" borderId="13" xfId="0" applyNumberFormat="1" applyFont="1" applyFill="1" applyBorder="1" applyAlignment="1">
      <alignment vertical="center"/>
    </xf>
    <xf numFmtId="165" fontId="4" fillId="2" borderId="13" xfId="0" applyNumberFormat="1" applyFont="1" applyFill="1" applyBorder="1" applyAlignment="1">
      <alignment vertical="center"/>
    </xf>
    <xf numFmtId="2" fontId="4" fillId="2" borderId="33" xfId="0" applyNumberFormat="1"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2" fontId="4" fillId="2" borderId="36" xfId="0" applyNumberFormat="1" applyFont="1" applyFill="1" applyBorder="1" applyAlignment="1">
      <alignment vertical="center"/>
    </xf>
    <xf numFmtId="0" fontId="4" fillId="2" borderId="37" xfId="0" applyFont="1" applyFill="1" applyBorder="1" applyAlignment="1">
      <alignment vertical="center"/>
    </xf>
    <xf numFmtId="2" fontId="4" fillId="2" borderId="38" xfId="0" applyNumberFormat="1" applyFont="1" applyFill="1" applyBorder="1" applyAlignment="1">
      <alignment vertical="center"/>
    </xf>
    <xf numFmtId="0" fontId="4" fillId="2" borderId="39" xfId="0" applyFont="1" applyFill="1" applyBorder="1" applyAlignment="1">
      <alignment vertical="center"/>
    </xf>
    <xf numFmtId="0" fontId="4" fillId="2" borderId="40" xfId="0" applyFont="1" applyFill="1" applyBorder="1" applyAlignment="1">
      <alignment vertical="center"/>
    </xf>
    <xf numFmtId="2" fontId="4" fillId="2" borderId="40" xfId="0" applyNumberFormat="1" applyFont="1" applyFill="1" applyBorder="1" applyAlignment="1">
      <alignment vertical="center"/>
    </xf>
    <xf numFmtId="2" fontId="4" fillId="2" borderId="41" xfId="0" applyNumberFormat="1" applyFont="1" applyFill="1" applyBorder="1" applyAlignment="1">
      <alignment vertical="center"/>
    </xf>
    <xf numFmtId="0" fontId="15" fillId="7" borderId="4" xfId="0" applyFont="1" applyFill="1" applyBorder="1" applyAlignment="1">
      <alignment horizontal="center" vertical="center"/>
    </xf>
    <xf numFmtId="0" fontId="12" fillId="2" borderId="4" xfId="0" applyFont="1" applyFill="1" applyBorder="1" applyAlignment="1">
      <alignment horizontal="center" vertical="center"/>
    </xf>
    <xf numFmtId="2" fontId="12" fillId="2" borderId="4" xfId="0" applyNumberFormat="1" applyFont="1" applyFill="1" applyBorder="1" applyAlignment="1">
      <alignment vertical="center"/>
    </xf>
    <xf numFmtId="0" fontId="4" fillId="0" borderId="7" xfId="0" applyFont="1" applyFill="1" applyBorder="1" applyAlignment="1">
      <alignment horizontal="center" vertical="center" wrapText="1"/>
    </xf>
    <xf numFmtId="0" fontId="0" fillId="2" borderId="3" xfId="0" applyFill="1" applyBorder="1" applyAlignment="1">
      <alignment vertical="center"/>
    </xf>
    <xf numFmtId="2" fontId="4" fillId="2" borderId="42" xfId="0" applyNumberFormat="1" applyFont="1" applyFill="1" applyBorder="1" applyAlignment="1">
      <alignment vertical="center"/>
    </xf>
    <xf numFmtId="2" fontId="4" fillId="2" borderId="43" xfId="0" applyNumberFormat="1" applyFont="1" applyFill="1" applyBorder="1" applyAlignment="1">
      <alignment vertical="center"/>
    </xf>
    <xf numFmtId="0" fontId="14" fillId="0" borderId="0"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3" fillId="2" borderId="4" xfId="0" applyFont="1" applyFill="1" applyBorder="1" applyAlignment="1">
      <alignment horizontal="center" vertical="center"/>
    </xf>
    <xf numFmtId="0" fontId="12" fillId="0" borderId="0" xfId="0" applyFont="1" applyAlignment="1">
      <alignment vertical="center"/>
    </xf>
    <xf numFmtId="0" fontId="3" fillId="2" borderId="7" xfId="0" applyFont="1" applyFill="1" applyBorder="1" applyAlignment="1">
      <alignment horizontal="center" vertical="center" wrapText="1"/>
    </xf>
    <xf numFmtId="0" fontId="4" fillId="0" borderId="0" xfId="0" applyFont="1" applyFill="1" applyBorder="1" applyAlignment="1">
      <alignment vertical="center"/>
    </xf>
    <xf numFmtId="2" fontId="4" fillId="0" borderId="0" xfId="0" applyNumberFormat="1" applyFont="1" applyFill="1" applyBorder="1" applyAlignment="1">
      <alignment vertical="center"/>
    </xf>
    <xf numFmtId="165" fontId="4" fillId="0" borderId="0" xfId="0" applyNumberFormat="1" applyFont="1" applyFill="1" applyBorder="1" applyAlignment="1">
      <alignment vertical="center"/>
    </xf>
    <xf numFmtId="2" fontId="4" fillId="2" borderId="47" xfId="0" applyNumberFormat="1" applyFont="1" applyFill="1" applyBorder="1" applyAlignment="1">
      <alignment vertical="center"/>
    </xf>
    <xf numFmtId="165" fontId="4" fillId="2" borderId="36" xfId="0" applyNumberFormat="1" applyFont="1" applyFill="1" applyBorder="1" applyAlignment="1">
      <alignment vertical="center"/>
    </xf>
    <xf numFmtId="165" fontId="4" fillId="2" borderId="47" xfId="0" applyNumberFormat="1" applyFont="1" applyFill="1" applyBorder="1" applyAlignment="1">
      <alignment vertical="center"/>
    </xf>
    <xf numFmtId="165" fontId="4" fillId="2" borderId="38" xfId="0" applyNumberFormat="1" applyFont="1" applyFill="1" applyBorder="1" applyAlignment="1">
      <alignment vertical="center"/>
    </xf>
    <xf numFmtId="165" fontId="4" fillId="2" borderId="40" xfId="0" applyNumberFormat="1" applyFont="1" applyFill="1" applyBorder="1" applyAlignment="1">
      <alignment vertical="center"/>
    </xf>
    <xf numFmtId="165" fontId="4" fillId="2" borderId="41" xfId="0" applyNumberFormat="1" applyFont="1" applyFill="1" applyBorder="1" applyAlignment="1">
      <alignment vertical="center"/>
    </xf>
    <xf numFmtId="2" fontId="4" fillId="2" borderId="49" xfId="0" applyNumberFormat="1" applyFont="1" applyFill="1" applyBorder="1" applyAlignment="1">
      <alignment vertical="center"/>
    </xf>
    <xf numFmtId="0" fontId="3" fillId="2" borderId="44" xfId="0" applyFont="1" applyFill="1" applyBorder="1" applyAlignment="1">
      <alignment horizontal="right" vertical="center"/>
    </xf>
    <xf numFmtId="0" fontId="3" fillId="2" borderId="45" xfId="0" applyFont="1" applyFill="1" applyBorder="1" applyAlignment="1">
      <alignment horizontal="right" vertical="center"/>
    </xf>
    <xf numFmtId="2" fontId="4" fillId="2" borderId="35" xfId="0" applyNumberFormat="1" applyFont="1" applyFill="1" applyBorder="1" applyAlignment="1">
      <alignment vertical="center"/>
    </xf>
    <xf numFmtId="2" fontId="4" fillId="2" borderId="37" xfId="0" applyNumberFormat="1" applyFont="1" applyFill="1" applyBorder="1" applyAlignment="1">
      <alignment vertical="center"/>
    </xf>
    <xf numFmtId="2" fontId="4" fillId="2" borderId="39" xfId="0" applyNumberFormat="1" applyFont="1" applyFill="1" applyBorder="1" applyAlignment="1">
      <alignment vertical="center"/>
    </xf>
    <xf numFmtId="0" fontId="3" fillId="2" borderId="46" xfId="0" applyFont="1" applyFill="1" applyBorder="1" applyAlignment="1">
      <alignment horizontal="right" vertical="center"/>
    </xf>
    <xf numFmtId="0" fontId="4" fillId="2" borderId="50" xfId="0" applyFont="1" applyFill="1" applyBorder="1" applyAlignment="1">
      <alignment vertical="center" wrapText="1"/>
    </xf>
    <xf numFmtId="0" fontId="4" fillId="0" borderId="0" xfId="0" applyFont="1" applyFill="1" applyBorder="1" applyAlignment="1">
      <alignment vertical="center" wrapText="1"/>
    </xf>
    <xf numFmtId="2" fontId="4" fillId="0" borderId="0" xfId="0" applyNumberFormat="1" applyFont="1" applyFill="1" applyBorder="1" applyAlignment="1">
      <alignment horizontal="center" vertical="center"/>
    </xf>
    <xf numFmtId="166" fontId="4"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4" fillId="2" borderId="13" xfId="0" applyFont="1" applyFill="1" applyBorder="1" applyAlignment="1">
      <alignment vertical="center" wrapText="1"/>
    </xf>
    <xf numFmtId="0" fontId="0" fillId="0" borderId="0" xfId="0" applyFill="1" applyBorder="1"/>
    <xf numFmtId="167" fontId="0" fillId="0" borderId="0" xfId="0" applyNumberFormat="1" applyFill="1" applyBorder="1"/>
    <xf numFmtId="2" fontId="0" fillId="0" borderId="0" xfId="0" applyNumberFormat="1" applyFill="1" applyBorder="1"/>
    <xf numFmtId="166" fontId="0" fillId="0" borderId="0" xfId="0" applyNumberFormat="1" applyFill="1" applyBorder="1"/>
    <xf numFmtId="0" fontId="3" fillId="0" borderId="0" xfId="0" applyFont="1" applyFill="1" applyBorder="1" applyAlignment="1">
      <alignment horizontal="center" vertical="center"/>
    </xf>
    <xf numFmtId="0" fontId="12" fillId="0" borderId="0" xfId="0" applyFont="1" applyFill="1" applyBorder="1" applyAlignment="1">
      <alignment vertical="center"/>
    </xf>
    <xf numFmtId="0" fontId="4"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2" fillId="0" borderId="0" xfId="0" applyFont="1" applyFill="1" applyAlignment="1">
      <alignment vertical="center"/>
    </xf>
    <xf numFmtId="2" fontId="12" fillId="0" borderId="4" xfId="0" applyNumberFormat="1" applyFont="1" applyFill="1" applyBorder="1" applyAlignment="1">
      <alignment horizontal="right" vertical="center"/>
    </xf>
    <xf numFmtId="0" fontId="12" fillId="7" borderId="4" xfId="0" applyFont="1" applyFill="1" applyBorder="1" applyAlignment="1">
      <alignment horizontal="left" vertical="center"/>
    </xf>
    <xf numFmtId="0" fontId="4" fillId="2" borderId="4" xfId="0" applyFont="1" applyFill="1" applyBorder="1" applyAlignment="1">
      <alignment horizontal="center" vertical="center"/>
    </xf>
    <xf numFmtId="0" fontId="12" fillId="0" borderId="0" xfId="0" applyFont="1" applyAlignment="1">
      <alignment vertical="center"/>
    </xf>
    <xf numFmtId="0" fontId="20" fillId="6" borderId="4" xfId="0" applyFont="1" applyFill="1" applyBorder="1" applyAlignment="1">
      <alignment horizontal="center" vertical="center"/>
    </xf>
    <xf numFmtId="2" fontId="0" fillId="4" borderId="39" xfId="0" applyNumberFormat="1" applyFill="1" applyBorder="1" applyAlignment="1">
      <alignment vertical="center"/>
    </xf>
    <xf numFmtId="2" fontId="0" fillId="4" borderId="40" xfId="0" applyNumberFormat="1" applyFill="1" applyBorder="1" applyAlignment="1">
      <alignment vertical="center"/>
    </xf>
    <xf numFmtId="2" fontId="0" fillId="4" borderId="41" xfId="0" applyNumberFormat="1" applyFill="1" applyBorder="1" applyAlignment="1">
      <alignment vertical="center"/>
    </xf>
    <xf numFmtId="0" fontId="12" fillId="2" borderId="7" xfId="0" applyFont="1" applyFill="1" applyBorder="1" applyAlignment="1">
      <alignment horizontal="center" vertical="center"/>
    </xf>
    <xf numFmtId="0" fontId="4" fillId="7" borderId="51" xfId="0" applyFont="1" applyFill="1" applyBorder="1" applyAlignment="1">
      <alignment horizontal="center" vertical="center"/>
    </xf>
    <xf numFmtId="0" fontId="12" fillId="7" borderId="4" xfId="0" applyFont="1" applyFill="1" applyBorder="1" applyAlignment="1">
      <alignment horizontal="center"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3" fillId="2" borderId="4" xfId="0" applyFont="1" applyFill="1" applyBorder="1" applyAlignment="1">
      <alignment vertical="center" wrapText="1"/>
    </xf>
    <xf numFmtId="0" fontId="12" fillId="2" borderId="4" xfId="0" applyFont="1" applyFill="1" applyBorder="1" applyAlignment="1">
      <alignment vertical="center" wrapText="1"/>
    </xf>
    <xf numFmtId="0" fontId="12" fillId="7" borderId="1"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9" xfId="0" applyFont="1" applyFill="1" applyBorder="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vertical="center"/>
    </xf>
    <xf numFmtId="0" fontId="12" fillId="2" borderId="11" xfId="0" applyFont="1" applyFill="1" applyBorder="1" applyAlignment="1">
      <alignment horizontal="center"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2" borderId="1" xfId="0" applyFont="1" applyFill="1" applyBorder="1" applyAlignment="1">
      <alignment horizontal="left" vertical="center" wrapText="1"/>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11" fillId="2" borderId="11" xfId="0" applyFont="1" applyFill="1" applyBorder="1" applyAlignment="1">
      <alignment horizontal="center" vertical="center" wrapText="1"/>
    </xf>
    <xf numFmtId="0" fontId="0" fillId="0" borderId="4" xfId="0" applyBorder="1" applyAlignment="1">
      <alignment horizontal="center"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3" borderId="26" xfId="0" applyFont="1" applyFill="1" applyBorder="1" applyAlignment="1">
      <alignment horizontal="left" vertical="center" wrapText="1"/>
    </xf>
    <xf numFmtId="0" fontId="5" fillId="3" borderId="0" xfId="0" applyFont="1" applyFill="1" applyBorder="1" applyAlignment="1">
      <alignment horizontal="left" vertical="center" wrapText="1"/>
    </xf>
    <xf numFmtId="0" fontId="12" fillId="0" borderId="27" xfId="0" applyFont="1" applyBorder="1" applyAlignment="1">
      <alignment horizontal="left" vertical="center"/>
    </xf>
    <xf numFmtId="0" fontId="12" fillId="3" borderId="28"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0" borderId="29" xfId="0" applyFont="1" applyBorder="1" applyAlignment="1">
      <alignment horizontal="left" vertical="center"/>
    </xf>
    <xf numFmtId="0" fontId="4" fillId="3" borderId="2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7" borderId="4" xfId="0" applyFont="1" applyFill="1" applyBorder="1" applyAlignment="1">
      <alignment horizontal="left" vertical="center"/>
    </xf>
    <xf numFmtId="0" fontId="3"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0" borderId="25" xfId="0" applyFont="1" applyBorder="1" applyAlignment="1">
      <alignment horizontal="lef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0" borderId="0" xfId="0" applyFont="1" applyBorder="1" applyAlignment="1">
      <alignment vertical="center"/>
    </xf>
    <xf numFmtId="0" fontId="12" fillId="0" borderId="0" xfId="0" applyFont="1" applyBorder="1" applyAlignment="1">
      <alignment vertical="center"/>
    </xf>
    <xf numFmtId="0" fontId="3" fillId="0" borderId="11" xfId="0" applyFont="1" applyBorder="1" applyAlignment="1">
      <alignment vertical="center"/>
    </xf>
    <xf numFmtId="0" fontId="12" fillId="0" borderId="11" xfId="0" applyFont="1" applyBorder="1" applyAlignment="1">
      <alignmen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0" xfId="0" applyFont="1" applyFill="1" applyBorder="1" applyAlignment="1">
      <alignment vertical="center"/>
    </xf>
    <xf numFmtId="0" fontId="12" fillId="0" borderId="17" xfId="0" applyFont="1" applyBorder="1" applyAlignment="1">
      <alignment vertical="center"/>
    </xf>
    <xf numFmtId="0" fontId="4" fillId="2" borderId="4" xfId="0" applyFont="1" applyFill="1" applyBorder="1" applyAlignment="1">
      <alignment horizontal="center" vertical="center"/>
    </xf>
    <xf numFmtId="0" fontId="12" fillId="0" borderId="4" xfId="0" applyFont="1" applyBorder="1" applyAlignment="1">
      <alignment horizontal="center" vertical="center"/>
    </xf>
    <xf numFmtId="0" fontId="3"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2" fillId="0" borderId="9" xfId="0" applyFont="1" applyBorder="1" applyAlignment="1">
      <alignment vertical="center"/>
    </xf>
    <xf numFmtId="0" fontId="9" fillId="0" borderId="1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2" borderId="1" xfId="0" applyFill="1" applyBorder="1" applyAlignment="1">
      <alignment vertical="center" wrapText="1" readingOrder="1"/>
    </xf>
    <xf numFmtId="0" fontId="0" fillId="0" borderId="2" xfId="0" applyBorder="1" applyAlignment="1">
      <alignment vertical="center" wrapText="1" readingOrder="1"/>
    </xf>
    <xf numFmtId="0" fontId="0" fillId="0" borderId="3" xfId="0" applyBorder="1" applyAlignment="1">
      <alignment vertical="center" wrapText="1" readingOrder="1"/>
    </xf>
    <xf numFmtId="0" fontId="3" fillId="2" borderId="3" xfId="0" applyFont="1" applyFill="1" applyBorder="1" applyAlignment="1">
      <alignment horizontal="center"/>
    </xf>
    <xf numFmtId="0" fontId="0" fillId="0" borderId="4" xfId="0" applyBorder="1" applyAlignment="1">
      <alignment horizontal="center"/>
    </xf>
    <xf numFmtId="0" fontId="0" fillId="0" borderId="4" xfId="0" applyBorder="1" applyAlignment="1"/>
    <xf numFmtId="0" fontId="0" fillId="2" borderId="2" xfId="0" applyFill="1" applyBorder="1" applyAlignment="1">
      <alignment vertical="center" wrapText="1" readingOrder="1"/>
    </xf>
    <xf numFmtId="0" fontId="0" fillId="2" borderId="3" xfId="0" applyFill="1" applyBorder="1" applyAlignment="1">
      <alignment vertical="center" wrapText="1" readingOrder="1"/>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47" xfId="0" applyFont="1" applyFill="1" applyBorder="1" applyAlignment="1">
      <alignment horizontal="center" vertical="center"/>
    </xf>
    <xf numFmtId="0" fontId="3" fillId="2" borderId="34" xfId="0" applyFont="1"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3" fillId="2" borderId="9"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cellXfs>
  <cellStyles count="2">
    <cellStyle name="Normal" xfId="0" builtinId="0"/>
    <cellStyle name="Percent" xfId="1" builtinId="5"/>
  </cellStyles>
  <dxfs count="11">
    <dxf>
      <font>
        <b/>
        <i val="0"/>
        <condense val="0"/>
        <extend val="0"/>
        <color indexed="18"/>
      </font>
    </dxf>
    <dxf>
      <font>
        <b/>
        <i val="0"/>
        <condense val="0"/>
        <extend val="0"/>
        <color indexed="10"/>
      </font>
    </dxf>
    <dxf>
      <font>
        <b/>
        <i val="0"/>
        <condense val="0"/>
        <extend val="0"/>
        <color indexed="18"/>
      </font>
    </dxf>
    <dxf>
      <font>
        <b/>
        <i val="0"/>
        <condense val="0"/>
        <extend val="0"/>
        <color indexed="10"/>
      </font>
    </dxf>
    <dxf>
      <font>
        <b/>
        <i val="0"/>
        <condense val="0"/>
        <extend val="0"/>
        <color indexed="10"/>
      </font>
    </dxf>
    <dxf>
      <font>
        <b/>
        <i val="0"/>
        <condense val="0"/>
        <extend val="0"/>
        <color indexed="12"/>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'Scatter Plot'!$M$6</c:f>
              <c:strCache>
                <c:ptCount val="1"/>
                <c:pt idx="0">
                  <c:v>Control Group</c:v>
                </c:pt>
              </c:strCache>
            </c:strRef>
          </c:tx>
          <c:spPr>
            <a:ln w="25400" cap="rnd">
              <a:noFill/>
              <a:round/>
            </a:ln>
            <a:effectLst/>
          </c:spPr>
          <c:marker>
            <c:symbol val="circle"/>
            <c:size val="5"/>
            <c:spPr>
              <a:solidFill>
                <a:schemeClr val="accent1"/>
              </a:solidFill>
              <a:ln w="9525">
                <a:solidFill>
                  <a:schemeClr val="accent1"/>
                </a:solidFill>
              </a:ln>
              <a:effectLst/>
            </c:spPr>
          </c:marker>
          <c:xVal>
            <c:numRef>
              <c:f>'Scatter Plot'!$M$7:$M$18</c:f>
              <c:numCache>
                <c:formatCode>0.0000</c:formatCode>
                <c:ptCount val="12"/>
                <c:pt idx="0">
                  <c:v>4.4458243538586821E-3</c:v>
                </c:pt>
                <c:pt idx="1">
                  <c:v>0.44854770438491565</c:v>
                </c:pt>
                <c:pt idx="2">
                  <c:v>7.0736309477214387E-3</c:v>
                </c:pt>
                <c:pt idx="3">
                  <c:v>1.6176014435021535E-2</c:v>
                </c:pt>
                <c:pt idx="4">
                  <c:v>1.0711181442330329E-3</c:v>
                </c:pt>
                <c:pt idx="5">
                  <c:v>1.6363970669072303E-2</c:v>
                </c:pt>
                <c:pt idx="6">
                  <c:v>3.5497375911140423E-4</c:v>
                </c:pt>
                <c:pt idx="7">
                  <c:v>3.3427737523222486E-4</c:v>
                </c:pt>
                <c:pt idx="8">
                  <c:v>145.0091373178621</c:v>
                </c:pt>
                <c:pt idx="9">
                  <c:v>1</c:v>
                </c:pt>
                <c:pt idx="10">
                  <c:v>0.91594529027024885</c:v>
                </c:pt>
                <c:pt idx="11">
                  <c:v>13.238489963200204</c:v>
                </c:pt>
              </c:numCache>
            </c:numRef>
          </c:xVal>
          <c:yVal>
            <c:numRef>
              <c:f>'Scatter Plot'!$L$7:$L$18</c:f>
              <c:numCache>
                <c:formatCode>0.0000</c:formatCode>
                <c:ptCount val="12"/>
                <c:pt idx="0">
                  <c:v>4.8603011674962378E-4</c:v>
                </c:pt>
                <c:pt idx="1">
                  <c:v>92.4114685134398</c:v>
                </c:pt>
                <c:pt idx="2">
                  <c:v>1.7320144319593568E-3</c:v>
                </c:pt>
                <c:pt idx="3">
                  <c:v>0.39776824187745913</c:v>
                </c:pt>
                <c:pt idx="4">
                  <c:v>5.7379001247826293E-2</c:v>
                </c:pt>
                <c:pt idx="5">
                  <c:v>7.3230820043748502E-3</c:v>
                </c:pt>
                <c:pt idx="6">
                  <c:v>3.2707930375253073E-5</c:v>
                </c:pt>
                <c:pt idx="7">
                  <c:v>0.51882982957987367</c:v>
                </c:pt>
                <c:pt idx="8">
                  <c:v>4.9721030234682384E-2</c:v>
                </c:pt>
                <c:pt idx="9">
                  <c:v>1</c:v>
                </c:pt>
                <c:pt idx="10">
                  <c:v>0.96817069598288297</c:v>
                </c:pt>
                <c:pt idx="11">
                  <c:v>3.9086398737369823</c:v>
                </c:pt>
              </c:numCache>
            </c:numRef>
          </c:yVal>
          <c:smooth val="0"/>
          <c:extLst>
            <c:ext xmlns:c16="http://schemas.microsoft.com/office/drawing/2014/chart" uri="{C3380CC4-5D6E-409C-BE32-E72D297353CC}">
              <c16:uniqueId val="{00000000-4BDE-4E34-9F09-907F89DFD2A9}"/>
            </c:ext>
          </c:extLst>
        </c:ser>
        <c:ser>
          <c:idx val="1"/>
          <c:order val="1"/>
          <c:tx>
            <c:v>Series 2</c:v>
          </c:tx>
          <c:spPr>
            <a:ln w="25400" cap="rnd">
              <a:solidFill>
                <a:srgbClr val="7030A0"/>
              </a:solidFill>
              <a:round/>
            </a:ln>
            <a:effectLst/>
          </c:spPr>
          <c:marker>
            <c:symbol val="none"/>
          </c:marker>
          <c:xVal>
            <c:numRef>
              <c:f>'Scatter Plot'!$B$12:$B$13</c:f>
              <c:numCache>
                <c:formatCode>General</c:formatCode>
                <c:ptCount val="2"/>
                <c:pt idx="0">
                  <c:v>1.0000000000000001E-5</c:v>
                </c:pt>
                <c:pt idx="1">
                  <c:v>10000</c:v>
                </c:pt>
              </c:numCache>
            </c:numRef>
          </c:xVal>
          <c:yVal>
            <c:numRef>
              <c:f>'Scatter Plot'!$C$12:$C$13</c:f>
              <c:numCache>
                <c:formatCode>General</c:formatCode>
                <c:ptCount val="2"/>
                <c:pt idx="0">
                  <c:v>3.0000000000000004E-5</c:v>
                </c:pt>
                <c:pt idx="1">
                  <c:v>30000</c:v>
                </c:pt>
              </c:numCache>
            </c:numRef>
          </c:yVal>
          <c:smooth val="0"/>
          <c:extLst>
            <c:ext xmlns:c16="http://schemas.microsoft.com/office/drawing/2014/chart" uri="{C3380CC4-5D6E-409C-BE32-E72D297353CC}">
              <c16:uniqueId val="{0000000C-4BDE-4E34-9F09-907F89DFD2A9}"/>
            </c:ext>
          </c:extLst>
        </c:ser>
        <c:ser>
          <c:idx val="2"/>
          <c:order val="2"/>
          <c:tx>
            <c:v>Series 3</c:v>
          </c:tx>
          <c:spPr>
            <a:ln w="25400" cap="rnd">
              <a:noFill/>
              <a:round/>
            </a:ln>
            <a:effectLst/>
          </c:spPr>
          <c:marker>
            <c:symbol val="circle"/>
            <c:size val="5"/>
            <c:spPr>
              <a:solidFill>
                <a:schemeClr val="accent3"/>
              </a:solidFill>
              <a:ln w="9525">
                <a:solidFill>
                  <a:schemeClr val="accent3"/>
                </a:solidFill>
              </a:ln>
              <a:effectLst/>
            </c:spPr>
          </c:marker>
          <c:dPt>
            <c:idx val="1"/>
            <c:marker>
              <c:symbol val="none"/>
            </c:marker>
            <c:bubble3D val="0"/>
            <c:spPr>
              <a:ln w="25400" cap="rnd">
                <a:solidFill>
                  <a:srgbClr val="7030A0"/>
                </a:solidFill>
                <a:round/>
              </a:ln>
              <a:effectLst/>
            </c:spPr>
            <c:extLst>
              <c:ext xmlns:c16="http://schemas.microsoft.com/office/drawing/2014/chart" uri="{C3380CC4-5D6E-409C-BE32-E72D297353CC}">
                <c16:uniqueId val="{0000000E-4BDE-4E34-9F09-907F89DFD2A9}"/>
              </c:ext>
            </c:extLst>
          </c:dPt>
          <c:xVal>
            <c:numRef>
              <c:f>'Scatter Plot'!$D$12:$D$13</c:f>
              <c:numCache>
                <c:formatCode>General</c:formatCode>
                <c:ptCount val="2"/>
                <c:pt idx="0">
                  <c:v>3.0000000000000004E-5</c:v>
                </c:pt>
                <c:pt idx="1">
                  <c:v>30000</c:v>
                </c:pt>
              </c:numCache>
            </c:numRef>
          </c:xVal>
          <c:yVal>
            <c:numRef>
              <c:f>'Scatter Plot'!$E$12:$E$13</c:f>
              <c:numCache>
                <c:formatCode>General</c:formatCode>
                <c:ptCount val="2"/>
                <c:pt idx="0">
                  <c:v>1.0000000000000001E-5</c:v>
                </c:pt>
                <c:pt idx="1">
                  <c:v>10000</c:v>
                </c:pt>
              </c:numCache>
            </c:numRef>
          </c:yVal>
          <c:smooth val="0"/>
          <c:extLst>
            <c:ext xmlns:c16="http://schemas.microsoft.com/office/drawing/2014/chart" uri="{C3380CC4-5D6E-409C-BE32-E72D297353CC}">
              <c16:uniqueId val="{0000000D-4BDE-4E34-9F09-907F89DFD2A9}"/>
            </c:ext>
          </c:extLst>
        </c:ser>
        <c:ser>
          <c:idx val="3"/>
          <c:order val="3"/>
          <c:tx>
            <c:v>Series 4</c:v>
          </c:tx>
          <c:spPr>
            <a:ln w="25400" cap="rnd">
              <a:noFill/>
              <a:round/>
            </a:ln>
            <a:effectLst/>
          </c:spPr>
          <c:marker>
            <c:symbol val="none"/>
          </c:marker>
          <c:dPt>
            <c:idx val="1"/>
            <c:marker>
              <c:symbol val="none"/>
            </c:marker>
            <c:bubble3D val="0"/>
            <c:spPr>
              <a:ln w="25400" cap="rnd">
                <a:solidFill>
                  <a:schemeClr val="tx1"/>
                </a:solidFill>
                <a:round/>
              </a:ln>
              <a:effectLst/>
            </c:spPr>
            <c:extLst>
              <c:ext xmlns:c16="http://schemas.microsoft.com/office/drawing/2014/chart" uri="{C3380CC4-5D6E-409C-BE32-E72D297353CC}">
                <c16:uniqueId val="{00000010-4BDE-4E34-9F09-907F89DFD2A9}"/>
              </c:ext>
            </c:extLst>
          </c:dPt>
          <c:xVal>
            <c:numRef>
              <c:f>'Scatter Plot'!$F$12:$F$13</c:f>
              <c:numCache>
                <c:formatCode>General</c:formatCode>
                <c:ptCount val="2"/>
                <c:pt idx="0">
                  <c:v>1.0000000000000001E-5</c:v>
                </c:pt>
                <c:pt idx="1">
                  <c:v>10000</c:v>
                </c:pt>
              </c:numCache>
            </c:numRef>
          </c:xVal>
          <c:yVal>
            <c:numRef>
              <c:f>'Scatter Plot'!$F$12:$F$13</c:f>
              <c:numCache>
                <c:formatCode>General</c:formatCode>
                <c:ptCount val="2"/>
                <c:pt idx="0">
                  <c:v>1.0000000000000001E-5</c:v>
                </c:pt>
                <c:pt idx="1">
                  <c:v>10000</c:v>
                </c:pt>
              </c:numCache>
            </c:numRef>
          </c:yVal>
          <c:smooth val="0"/>
          <c:extLst>
            <c:ext xmlns:c16="http://schemas.microsoft.com/office/drawing/2014/chart" uri="{C3380CC4-5D6E-409C-BE32-E72D297353CC}">
              <c16:uniqueId val="{0000000F-4BDE-4E34-9F09-907F89DFD2A9}"/>
            </c:ext>
          </c:extLst>
        </c:ser>
        <c:dLbls>
          <c:showLegendKey val="0"/>
          <c:showVal val="0"/>
          <c:showCatName val="0"/>
          <c:showSerName val="0"/>
          <c:showPercent val="0"/>
          <c:showBubbleSize val="0"/>
        </c:dLbls>
        <c:axId val="786053960"/>
        <c:axId val="786055928"/>
      </c:scatterChart>
      <c:valAx>
        <c:axId val="786053960"/>
        <c:scaling>
          <c:logBase val="10"/>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Control Group</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5928"/>
        <c:crossesAt val="1.0000000000000006E-12"/>
        <c:crossBetween val="midCat"/>
      </c:valAx>
      <c:valAx>
        <c:axId val="786055928"/>
        <c:scaling>
          <c:logBase val="10"/>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Test Group</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3960"/>
        <c:crossesAt val="1.0000000000000006E-12"/>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'Volcano Plot'!$M$7:$M$18</c:f>
              <c:numCache>
                <c:formatCode>0.00</c:formatCode>
                <c:ptCount val="12"/>
                <c:pt idx="0">
                  <c:v>-3.1933333333333334</c:v>
                </c:pt>
                <c:pt idx="1">
                  <c:v>7.6866666666666674</c:v>
                </c:pt>
                <c:pt idx="2">
                  <c:v>-2.0300000000000002</c:v>
                </c:pt>
                <c:pt idx="3">
                  <c:v>4.6199999999999983</c:v>
                </c:pt>
                <c:pt idx="4">
                  <c:v>5.7433333333333358</c:v>
                </c:pt>
                <c:pt idx="5">
                  <c:v>-1.1599999999999997</c:v>
                </c:pt>
                <c:pt idx="6">
                  <c:v>-3.4400000000000022</c:v>
                </c:pt>
                <c:pt idx="7">
                  <c:v>10.6</c:v>
                </c:pt>
                <c:pt idx="8">
                  <c:v>-11.51</c:v>
                </c:pt>
                <c:pt idx="9">
                  <c:v>0</c:v>
                </c:pt>
                <c:pt idx="10">
                  <c:v>7.9999999999999558E-2</c:v>
                </c:pt>
                <c:pt idx="11">
                  <c:v>-1.7600000000000005</c:v>
                </c:pt>
              </c:numCache>
            </c:numRef>
          </c:xVal>
          <c:yVal>
            <c:numRef>
              <c:f>'Volcano Plot'!$N$7:$N$18</c:f>
              <c:numCache>
                <c:formatCode>0.0E+00</c:formatCode>
                <c:ptCount val="12"/>
                <c:pt idx="0">
                  <c:v>6.0808708805154118E-3</c:v>
                </c:pt>
                <c:pt idx="1">
                  <c:v>1.5409996014111046E-5</c:v>
                </c:pt>
                <c:pt idx="2">
                  <c:v>4.4034834810564808E-3</c:v>
                </c:pt>
                <c:pt idx="3">
                  <c:v>1.3648785565212004E-4</c:v>
                </c:pt>
                <c:pt idx="4">
                  <c:v>4.2966246908005542E-7</c:v>
                </c:pt>
                <c:pt idx="5">
                  <c:v>7.451493481848493E-4</c:v>
                </c:pt>
                <c:pt idx="6">
                  <c:v>3.654896183764364E-2</c:v>
                </c:pt>
                <c:pt idx="7">
                  <c:v>7.8841531748316087E-5</c:v>
                </c:pt>
                <c:pt idx="8">
                  <c:v>1.9515581163432911E-5</c:v>
                </c:pt>
                <c:pt idx="9">
                  <c:v>#N/A</c:v>
                </c:pt>
                <c:pt idx="10">
                  <c:v>0.13731687928324898</c:v>
                </c:pt>
                <c:pt idx="11">
                  <c:v>5.5258225386458661E-4</c:v>
                </c:pt>
              </c:numCache>
            </c:numRef>
          </c:yVal>
          <c:smooth val="0"/>
          <c:extLst>
            <c:ext xmlns:c16="http://schemas.microsoft.com/office/drawing/2014/chart" uri="{C3380CC4-5D6E-409C-BE32-E72D297353CC}">
              <c16:uniqueId val="{00000000-7471-40B8-BAC2-E321BEC6E8BC}"/>
            </c:ext>
          </c:extLst>
        </c:ser>
        <c:ser>
          <c:idx val="1"/>
          <c:order val="1"/>
          <c:tx>
            <c:v>Series 2</c:v>
          </c:tx>
          <c:spPr>
            <a:ln w="19050" cap="rnd">
              <a:solidFill>
                <a:schemeClr val="tx1"/>
              </a:solidFill>
              <a:round/>
            </a:ln>
            <a:effectLst/>
          </c:spPr>
          <c:marker>
            <c:symbol val="none"/>
          </c:marker>
          <c:xVal>
            <c:numRef>
              <c:f>'Volcano Plot'!$B$9:$B$10</c:f>
              <c:numCache>
                <c:formatCode>0.00</c:formatCode>
                <c:ptCount val="2"/>
                <c:pt idx="0">
                  <c:v>-22</c:v>
                </c:pt>
                <c:pt idx="1">
                  <c:v>21</c:v>
                </c:pt>
              </c:numCache>
            </c:numRef>
          </c:xVal>
          <c:yVal>
            <c:numRef>
              <c:f>'Volcano Plot'!$C$9:$C$10</c:f>
              <c:numCache>
                <c:formatCode>General</c:formatCode>
                <c:ptCount val="2"/>
                <c:pt idx="0">
                  <c:v>0.05</c:v>
                </c:pt>
                <c:pt idx="1">
                  <c:v>0.05</c:v>
                </c:pt>
              </c:numCache>
            </c:numRef>
          </c:yVal>
          <c:smooth val="0"/>
          <c:extLst>
            <c:ext xmlns:c16="http://schemas.microsoft.com/office/drawing/2014/chart" uri="{C3380CC4-5D6E-409C-BE32-E72D297353CC}">
              <c16:uniqueId val="{00000002-7471-40B8-BAC2-E321BEC6E8BC}"/>
            </c:ext>
          </c:extLst>
        </c:ser>
        <c:ser>
          <c:idx val="2"/>
          <c:order val="2"/>
          <c:tx>
            <c:v>Series 3</c:v>
          </c:tx>
          <c:spPr>
            <a:ln w="19050" cap="rnd">
              <a:solidFill>
                <a:srgbClr val="7030A0"/>
              </a:solidFill>
              <a:round/>
            </a:ln>
            <a:effectLst/>
          </c:spPr>
          <c:marker>
            <c:symbol val="none"/>
          </c:marker>
          <c:xVal>
            <c:numRef>
              <c:f>'Volcano Plot'!$C$12:$C$13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9.9999999999999995E-8</c:v>
                </c:pt>
              </c:numCache>
            </c:numRef>
          </c:yVal>
          <c:smooth val="0"/>
          <c:extLst>
            <c:ext xmlns:c16="http://schemas.microsoft.com/office/drawing/2014/chart" uri="{C3380CC4-5D6E-409C-BE32-E72D297353CC}">
              <c16:uniqueId val="{00000004-7471-40B8-BAC2-E321BEC6E8BC}"/>
            </c:ext>
          </c:extLst>
        </c:ser>
        <c:ser>
          <c:idx val="3"/>
          <c:order val="3"/>
          <c:tx>
            <c:v>Series 4</c:v>
          </c:tx>
          <c:spPr>
            <a:ln w="19050" cap="rnd">
              <a:solidFill>
                <a:schemeClr val="tx1"/>
              </a:solidFill>
              <a:round/>
            </a:ln>
            <a:effectLst/>
          </c:spPr>
          <c:marker>
            <c:symbol val="none"/>
          </c:marker>
          <c:xVal>
            <c:numRef>
              <c:f>'Volcano Plot'!$E$12:$E$13</c:f>
              <c:numCache>
                <c:formatCode>General</c:formatCode>
                <c:ptCount val="2"/>
                <c:pt idx="0">
                  <c:v>0</c:v>
                </c:pt>
                <c:pt idx="1">
                  <c:v>0</c:v>
                </c:pt>
              </c:numCache>
            </c:numRef>
          </c:xVal>
          <c:yVal>
            <c:numRef>
              <c:f>'Volcano Plot'!$B$12:$B$13</c:f>
              <c:numCache>
                <c:formatCode>0.0E+00</c:formatCode>
                <c:ptCount val="2"/>
                <c:pt idx="0" formatCode="General">
                  <c:v>1</c:v>
                </c:pt>
                <c:pt idx="1">
                  <c:v>9.9999999999999995E-8</c:v>
                </c:pt>
              </c:numCache>
            </c:numRef>
          </c:yVal>
          <c:smooth val="0"/>
          <c:extLst>
            <c:ext xmlns:c16="http://schemas.microsoft.com/office/drawing/2014/chart" uri="{C3380CC4-5D6E-409C-BE32-E72D297353CC}">
              <c16:uniqueId val="{00000005-7471-40B8-BAC2-E321BEC6E8BC}"/>
            </c:ext>
          </c:extLst>
        </c:ser>
        <c:ser>
          <c:idx val="4"/>
          <c:order val="4"/>
          <c:tx>
            <c:v>Series 5</c:v>
          </c:tx>
          <c:spPr>
            <a:ln w="19050" cap="rnd">
              <a:solidFill>
                <a:srgbClr val="7030A0"/>
              </a:solidFill>
              <a:round/>
            </a:ln>
            <a:effectLst/>
          </c:spPr>
          <c:marker>
            <c:symbol val="none"/>
          </c:marker>
          <c:xVal>
            <c:numRef>
              <c:f>'Volcano Plot'!$D$12:$D$13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9.9999999999999995E-8</c:v>
                </c:pt>
              </c:numCache>
            </c:numRef>
          </c:yVal>
          <c:smooth val="0"/>
          <c:extLst>
            <c:ext xmlns:c16="http://schemas.microsoft.com/office/drawing/2014/chart" uri="{C3380CC4-5D6E-409C-BE32-E72D297353CC}">
              <c16:uniqueId val="{00000006-7471-40B8-BAC2-E321BEC6E8BC}"/>
            </c:ext>
          </c:extLst>
        </c:ser>
        <c:dLbls>
          <c:showLegendKey val="0"/>
          <c:showVal val="0"/>
          <c:showCatName val="0"/>
          <c:showSerName val="0"/>
          <c:showPercent val="0"/>
          <c:showBubbleSize val="0"/>
        </c:dLbls>
        <c:axId val="611634704"/>
        <c:axId val="611634048"/>
      </c:scatterChart>
      <c:valAx>
        <c:axId val="611634704"/>
        <c:scaling>
          <c:orientation val="minMax"/>
          <c:max val="20"/>
          <c:min val="-5"/>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log2 Fold Change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048"/>
        <c:crosses val="max"/>
        <c:crossBetween val="midCat"/>
      </c:valAx>
      <c:valAx>
        <c:axId val="611634048"/>
        <c:scaling>
          <c:logBase val="10"/>
          <c:orientation val="maxMin"/>
          <c:max val="1"/>
          <c:min val="1.0000000000000005E-8"/>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-log10 p-value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704"/>
        <c:crossesAt val="-5"/>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171450</xdr:colOff>
      <xdr:row>2</xdr:row>
      <xdr:rowOff>76200</xdr:rowOff>
    </xdr:from>
    <xdr:to>
      <xdr:col>22</xdr:col>
      <xdr:colOff>80963</xdr:colOff>
      <xdr:row>34</xdr:row>
      <xdr:rowOff>28575</xdr:rowOff>
    </xdr:to>
    <xdr:sp macro="" textlink="">
      <xdr:nvSpPr>
        <xdr:cNvPr id="2" name="Rectangle 15">
          <a:extLst>
            <a:ext uri="{FF2B5EF4-FFF2-40B4-BE49-F238E27FC236}">
              <a16:creationId xmlns:a16="http://schemas.microsoft.com/office/drawing/2014/main" id="{E5AA776D-711F-42D0-9A08-E175C2C525AF}"/>
            </a:ext>
          </a:extLst>
        </xdr:cNvPr>
        <xdr:cNvSpPr>
          <a:spLocks noChangeArrowheads="1"/>
        </xdr:cNvSpPr>
      </xdr:nvSpPr>
      <xdr:spPr bwMode="auto">
        <a:xfrm>
          <a:off x="8048625" y="838200"/>
          <a:ext cx="5967413" cy="6048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Legend</a:t>
          </a:r>
          <a:r>
            <a:rPr lang="en-US" sz="1000" b="1" i="0" u="none" strike="noStrike" baseline="0">
              <a:solidFill>
                <a:srgbClr val="000000"/>
              </a:solidFill>
              <a:latin typeface="Arial"/>
              <a:cs typeface="Arial"/>
            </a:rPr>
            <a: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Fold-Change</a:t>
          </a:r>
          <a:r>
            <a:rPr lang="en-US" sz="1000" b="0" i="0" u="none" strike="noStrike" baseline="0">
              <a:solidFill>
                <a:srgbClr val="000000"/>
              </a:solidFill>
              <a:latin typeface="Arial"/>
              <a:cs typeface="Arial"/>
            </a:rPr>
            <a:t> (2^(- Delta Delta Ct)) is the normalized gene expression (2^(- Delta Ct)) in the Test Sample divided the normalized gene expression (2^(- Delta Ct)) in the Control Sample.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Fold-Regulation</a:t>
          </a:r>
          <a:r>
            <a:rPr lang="en-US" sz="1000" b="0" i="0" u="none" strike="noStrike" baseline="0">
              <a:solidFill>
                <a:srgbClr val="000000"/>
              </a:solidFill>
              <a:latin typeface="Arial"/>
              <a:cs typeface="Arial"/>
            </a:rPr>
            <a:t> represents fold-change results in a biologically meaningful way. Fold-change values greater than one indicate a positive- or an up-regulation, and the fold-regulation is equal to the fold-change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Fold-change values less than one indicate a negative or down-regulation, and the fold-regulation is the negative inverse of the fold-change. </a:t>
          </a:r>
        </a:p>
        <a:p>
          <a:pPr algn="l" rtl="0">
            <a:defRPr sz="1000"/>
          </a:pPr>
          <a:r>
            <a:rPr lang="en-US" sz="1000" b="0" i="0" u="none" strike="noStrike" baseline="0">
              <a:solidFill>
                <a:srgbClr val="000000"/>
              </a:solidFill>
              <a:latin typeface="Arial"/>
              <a:cs typeface="Arial"/>
            </a:rPr>
            <a:t>Fold-change and fold-regulation values greater than 2 are indicated in red; fold-change values less than 0.5 and fold-regulation values less than -2 are indicated in blue.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p-values:</a:t>
          </a:r>
          <a:r>
            <a:rPr lang="en-US" sz="1000" b="0" i="0" u="none" strike="noStrike" baseline="0">
              <a:solidFill>
                <a:srgbClr val="000000"/>
              </a:solidFill>
              <a:latin typeface="Arial"/>
              <a:cs typeface="Arial"/>
            </a:rPr>
            <a:t> The p values are calculated based on a Student’s t-test of the replicate 2^(- Delta Ct) values for each gene in the control group and treatment groups, and p values less than 0.05 are indicated in red.</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Comments: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This gene’s average threshold cycle is relatively high (&gt; 30) in either the control or the test sample, and is reasonably low in the other sample (&lt; 30).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These data mean that the gene’s expression is relatively low in one sample and reasonably detected in the other sample suggesting that the actual fold-change value is at least as large as the calculated and reported fold-change result.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if p value &gt; 0.05;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This gene’s average threshold cycle is relatively high (&gt; 30), meaning that its relative expression level is low, in both control and test samples, and the p-value for the fold-change is either unavailable or relatively high (p &gt; 0.05).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 This gene’s average threshold cycle is either not determined or greater than the defined cut-off (deault 35), in both samples meaning that its expression was undetected, making this fold-change result erroneous and un-interpretable.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4</xdr:row>
      <xdr:rowOff>0</xdr:rowOff>
    </xdr:from>
    <xdr:to>
      <xdr:col>8</xdr:col>
      <xdr:colOff>219074</xdr:colOff>
      <xdr:row>26</xdr:row>
      <xdr:rowOff>19050</xdr:rowOff>
    </xdr:to>
    <xdr:graphicFrame macro="">
      <xdr:nvGraphicFramePr>
        <xdr:cNvPr id="2" name="Chart 1">
          <a:extLst>
            <a:ext uri="{FF2B5EF4-FFF2-40B4-BE49-F238E27FC236}">
              <a16:creationId xmlns:a16="http://schemas.microsoft.com/office/drawing/2014/main" id="{C843B7C9-6F15-4C7D-AEA4-64712C619F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5</xdr:row>
      <xdr:rowOff>14286</xdr:rowOff>
    </xdr:from>
    <xdr:to>
      <xdr:col>9</xdr:col>
      <xdr:colOff>247649</xdr:colOff>
      <xdr:row>25</xdr:row>
      <xdr:rowOff>66675</xdr:rowOff>
    </xdr:to>
    <xdr:graphicFrame macro="">
      <xdr:nvGraphicFramePr>
        <xdr:cNvPr id="2" name="Chart 1">
          <a:extLst>
            <a:ext uri="{FF2B5EF4-FFF2-40B4-BE49-F238E27FC236}">
              <a16:creationId xmlns:a16="http://schemas.microsoft.com/office/drawing/2014/main" id="{1BBF2AD5-C13A-4ADE-BB85-9B0AB00187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workbookViewId="0">
      <selection activeCell="F11" sqref="F11"/>
    </sheetView>
  </sheetViews>
  <sheetFormatPr defaultColWidth="6.59765625" defaultRowHeight="15" customHeight="1" x14ac:dyDescent="0.25"/>
  <cols>
    <col min="1" max="1" width="6.59765625" style="67" customWidth="1"/>
    <col min="2" max="2" width="15.59765625" style="67" customWidth="1"/>
    <col min="3" max="13" width="12.59765625" style="67" customWidth="1"/>
    <col min="14" max="16384" width="6.59765625" style="67"/>
  </cols>
  <sheetData>
    <row r="1" spans="1:13" s="58" customFormat="1" ht="15" customHeight="1" x14ac:dyDescent="0.25">
      <c r="A1" s="171" t="s">
        <v>137</v>
      </c>
      <c r="B1" s="162"/>
      <c r="C1" s="162"/>
      <c r="D1" s="162"/>
      <c r="E1" s="162"/>
      <c r="F1" s="162"/>
      <c r="G1" s="162"/>
      <c r="H1" s="162"/>
      <c r="I1" s="162"/>
      <c r="J1" s="162"/>
      <c r="K1" s="162"/>
      <c r="L1" s="162"/>
      <c r="M1" s="163"/>
    </row>
    <row r="2" spans="1:13" ht="15" customHeight="1" x14ac:dyDescent="0.25">
      <c r="A2" s="192" t="s">
        <v>0</v>
      </c>
      <c r="B2" s="162"/>
      <c r="C2" s="162"/>
      <c r="D2" s="162"/>
      <c r="E2" s="162"/>
      <c r="F2" s="162"/>
      <c r="G2" s="162"/>
      <c r="H2" s="162"/>
      <c r="I2" s="162"/>
      <c r="J2" s="162"/>
      <c r="K2" s="162"/>
      <c r="L2" s="162"/>
      <c r="M2" s="163"/>
    </row>
    <row r="3" spans="1:13" ht="60" customHeight="1" x14ac:dyDescent="0.25">
      <c r="A3" s="171" t="s">
        <v>163</v>
      </c>
      <c r="B3" s="172"/>
      <c r="C3" s="172"/>
      <c r="D3" s="172"/>
      <c r="E3" s="172"/>
      <c r="F3" s="172"/>
      <c r="G3" s="172"/>
      <c r="H3" s="172"/>
      <c r="I3" s="172"/>
      <c r="J3" s="172"/>
      <c r="K3" s="172"/>
      <c r="L3" s="172"/>
      <c r="M3" s="173"/>
    </row>
    <row r="4" spans="1:13" ht="15" customHeight="1" x14ac:dyDescent="0.25">
      <c r="A4" s="59"/>
      <c r="B4" s="66" t="s">
        <v>1</v>
      </c>
      <c r="C4" s="188" t="s">
        <v>2</v>
      </c>
      <c r="D4" s="188"/>
      <c r="E4" s="150"/>
      <c r="F4" s="150"/>
      <c r="G4" s="150"/>
      <c r="H4" s="150"/>
    </row>
    <row r="5" spans="1:13" ht="15" customHeight="1" x14ac:dyDescent="0.25">
      <c r="A5" s="73">
        <v>1</v>
      </c>
      <c r="B5" s="151" t="s">
        <v>160</v>
      </c>
      <c r="C5" s="157" t="s">
        <v>154</v>
      </c>
      <c r="D5" s="157"/>
      <c r="E5" s="150"/>
      <c r="F5" s="150"/>
      <c r="G5" s="150"/>
      <c r="H5" s="150"/>
    </row>
    <row r="6" spans="1:13" ht="15" customHeight="1" x14ac:dyDescent="0.25">
      <c r="A6" s="73">
        <v>2</v>
      </c>
      <c r="B6" s="74" t="s">
        <v>152</v>
      </c>
      <c r="C6" s="193" t="s">
        <v>115</v>
      </c>
      <c r="D6" s="194"/>
      <c r="E6" s="150"/>
      <c r="F6" s="150"/>
      <c r="G6" s="150"/>
      <c r="H6" s="150"/>
    </row>
    <row r="7" spans="1:13" ht="15" customHeight="1" x14ac:dyDescent="0.25">
      <c r="A7" s="73">
        <v>3</v>
      </c>
      <c r="B7" s="75">
        <v>1</v>
      </c>
      <c r="C7" s="166" t="s">
        <v>126</v>
      </c>
      <c r="D7" s="167"/>
      <c r="E7" s="150"/>
      <c r="F7" s="150"/>
      <c r="G7" s="150"/>
      <c r="H7" s="150"/>
    </row>
    <row r="8" spans="1:13" ht="15" customHeight="1" x14ac:dyDescent="0.25">
      <c r="A8" s="73">
        <v>4</v>
      </c>
      <c r="B8" s="75">
        <v>2</v>
      </c>
      <c r="C8" s="166" t="s">
        <v>127</v>
      </c>
      <c r="D8" s="167"/>
      <c r="E8" s="150"/>
      <c r="F8" s="150"/>
      <c r="G8" s="150"/>
      <c r="H8" s="150"/>
    </row>
    <row r="9" spans="1:13" ht="15" customHeight="1" x14ac:dyDescent="0.25">
      <c r="A9" s="73">
        <v>5</v>
      </c>
      <c r="B9" s="75">
        <v>3</v>
      </c>
      <c r="C9" s="166" t="s">
        <v>117</v>
      </c>
      <c r="D9" s="167"/>
      <c r="E9" s="150"/>
      <c r="F9" s="150"/>
      <c r="G9" s="150"/>
      <c r="H9" s="150"/>
    </row>
    <row r="10" spans="1:13" ht="15" customHeight="1" x14ac:dyDescent="0.25">
      <c r="A10" s="73">
        <v>6</v>
      </c>
      <c r="B10" s="75">
        <v>4</v>
      </c>
      <c r="C10" s="166" t="s">
        <v>128</v>
      </c>
      <c r="D10" s="167"/>
      <c r="E10" s="150"/>
      <c r="F10" s="150"/>
      <c r="G10" s="150"/>
      <c r="H10" s="150"/>
    </row>
    <row r="11" spans="1:13" ht="15" customHeight="1" x14ac:dyDescent="0.25">
      <c r="A11" s="73">
        <v>7</v>
      </c>
      <c r="B11" s="75">
        <v>5</v>
      </c>
      <c r="C11" s="166" t="s">
        <v>129</v>
      </c>
      <c r="D11" s="167"/>
      <c r="E11" s="150"/>
      <c r="F11" s="150"/>
      <c r="G11" s="150"/>
      <c r="H11" s="150"/>
    </row>
    <row r="12" spans="1:13" ht="15" customHeight="1" x14ac:dyDescent="0.25">
      <c r="A12" s="73" t="s">
        <v>139</v>
      </c>
      <c r="B12" s="76"/>
      <c r="E12" s="150"/>
      <c r="F12" s="150"/>
      <c r="G12" s="150"/>
      <c r="H12" s="150"/>
    </row>
    <row r="13" spans="1:13" ht="15" customHeight="1" x14ac:dyDescent="0.25">
      <c r="A13" s="77">
        <v>98</v>
      </c>
      <c r="B13" s="75">
        <v>12</v>
      </c>
      <c r="C13" s="166" t="s">
        <v>27</v>
      </c>
      <c r="D13" s="167"/>
      <c r="E13" s="150"/>
      <c r="F13" s="150"/>
      <c r="G13" s="150"/>
      <c r="H13" s="150"/>
    </row>
    <row r="14" spans="1:13" ht="30" customHeight="1" x14ac:dyDescent="0.25">
      <c r="A14" s="171" t="s">
        <v>164</v>
      </c>
      <c r="B14" s="172"/>
      <c r="C14" s="172"/>
      <c r="D14" s="172"/>
      <c r="E14" s="172"/>
      <c r="F14" s="172"/>
      <c r="G14" s="172"/>
      <c r="H14" s="172"/>
      <c r="I14" s="172"/>
      <c r="J14" s="172"/>
      <c r="K14" s="172"/>
      <c r="L14" s="172"/>
      <c r="M14" s="173"/>
    </row>
    <row r="15" spans="1:13" ht="15" customHeight="1" x14ac:dyDescent="0.25">
      <c r="A15" s="59"/>
      <c r="B15" s="66" t="s">
        <v>1</v>
      </c>
      <c r="C15" s="66" t="s">
        <v>2</v>
      </c>
      <c r="D15" s="66" t="s">
        <v>3</v>
      </c>
      <c r="E15" s="66" t="s">
        <v>4</v>
      </c>
      <c r="F15" s="66" t="s">
        <v>5</v>
      </c>
      <c r="G15" s="66" t="s">
        <v>6</v>
      </c>
      <c r="H15" s="66" t="s">
        <v>12</v>
      </c>
      <c r="I15" s="66" t="s">
        <v>13</v>
      </c>
      <c r="J15" s="66" t="s">
        <v>14</v>
      </c>
      <c r="K15" s="66" t="s">
        <v>15</v>
      </c>
      <c r="L15" s="66" t="s">
        <v>16</v>
      </c>
      <c r="M15" s="66" t="s">
        <v>17</v>
      </c>
    </row>
    <row r="16" spans="1:13" ht="15" customHeight="1" x14ac:dyDescent="0.25">
      <c r="A16" s="59">
        <v>1</v>
      </c>
      <c r="B16" s="180" t="s">
        <v>115</v>
      </c>
      <c r="C16" s="180" t="s">
        <v>18</v>
      </c>
      <c r="D16" s="180" t="s">
        <v>111</v>
      </c>
      <c r="E16" s="180"/>
      <c r="F16" s="180"/>
      <c r="G16" s="180"/>
      <c r="H16" s="180"/>
      <c r="I16" s="180"/>
      <c r="J16" s="180"/>
      <c r="K16" s="180"/>
      <c r="L16" s="180"/>
      <c r="M16" s="180"/>
    </row>
    <row r="17" spans="1:13" ht="15" customHeight="1" x14ac:dyDescent="0.25">
      <c r="A17" s="59">
        <v>2</v>
      </c>
      <c r="B17" s="180"/>
      <c r="C17" s="180"/>
      <c r="D17" s="53" t="s">
        <v>97</v>
      </c>
      <c r="E17" s="53" t="s">
        <v>98</v>
      </c>
      <c r="F17" s="53" t="s">
        <v>99</v>
      </c>
      <c r="G17" s="53" t="s">
        <v>100</v>
      </c>
      <c r="H17" s="53" t="s">
        <v>101</v>
      </c>
      <c r="I17" s="53" t="s">
        <v>102</v>
      </c>
      <c r="J17" s="53" t="s">
        <v>103</v>
      </c>
      <c r="K17" s="53" t="s">
        <v>104</v>
      </c>
      <c r="L17" s="53" t="s">
        <v>105</v>
      </c>
      <c r="M17" s="53" t="s">
        <v>106</v>
      </c>
    </row>
    <row r="18" spans="1:13" ht="15" customHeight="1" x14ac:dyDescent="0.25">
      <c r="A18" s="59">
        <v>3</v>
      </c>
      <c r="B18" s="69" t="s">
        <v>126</v>
      </c>
      <c r="C18" s="75">
        <v>1</v>
      </c>
      <c r="D18" s="72">
        <v>31.18</v>
      </c>
      <c r="E18" s="78">
        <v>30.82</v>
      </c>
      <c r="F18" s="72">
        <v>31.32</v>
      </c>
      <c r="G18" s="78"/>
      <c r="H18" s="72"/>
      <c r="I18" s="78"/>
      <c r="J18" s="72"/>
      <c r="K18" s="78"/>
      <c r="L18" s="72"/>
      <c r="M18" s="78"/>
    </row>
    <row r="19" spans="1:13" ht="15" customHeight="1" x14ac:dyDescent="0.25">
      <c r="A19" s="59">
        <v>4</v>
      </c>
      <c r="B19" s="69" t="s">
        <v>127</v>
      </c>
      <c r="C19" s="75">
        <v>2</v>
      </c>
      <c r="D19" s="72">
        <v>13.53</v>
      </c>
      <c r="E19" s="78">
        <v>13.59</v>
      </c>
      <c r="F19" s="72">
        <v>13.59</v>
      </c>
      <c r="G19" s="72"/>
      <c r="H19" s="78"/>
      <c r="I19" s="72"/>
      <c r="J19" s="72"/>
      <c r="K19" s="78"/>
      <c r="L19" s="72"/>
      <c r="M19" s="72"/>
    </row>
    <row r="20" spans="1:13" ht="15" customHeight="1" x14ac:dyDescent="0.25">
      <c r="A20" s="59"/>
      <c r="B20" s="69" t="s">
        <v>117</v>
      </c>
      <c r="C20" s="75">
        <v>3</v>
      </c>
      <c r="D20" s="72">
        <v>29.52</v>
      </c>
      <c r="E20" s="78">
        <v>29.17</v>
      </c>
      <c r="F20" s="72">
        <v>29.13</v>
      </c>
      <c r="G20" s="72"/>
      <c r="H20" s="78"/>
      <c r="I20" s="72"/>
      <c r="J20" s="72"/>
      <c r="K20" s="78"/>
      <c r="L20" s="72"/>
      <c r="M20" s="72"/>
    </row>
    <row r="21" spans="1:13" ht="15" customHeight="1" x14ac:dyDescent="0.25">
      <c r="A21" s="59"/>
      <c r="B21" s="69" t="s">
        <v>128</v>
      </c>
      <c r="C21" s="75">
        <v>4</v>
      </c>
      <c r="D21" s="72">
        <v>21.51</v>
      </c>
      <c r="E21" s="78">
        <v>21.46</v>
      </c>
      <c r="F21" s="72">
        <v>21.32</v>
      </c>
      <c r="G21" s="72"/>
      <c r="H21" s="78"/>
      <c r="I21" s="72"/>
      <c r="J21" s="72"/>
      <c r="K21" s="78"/>
      <c r="L21" s="72"/>
      <c r="M21" s="72"/>
    </row>
    <row r="22" spans="1:13" ht="15" customHeight="1" x14ac:dyDescent="0.25">
      <c r="A22" s="59"/>
      <c r="B22" s="69" t="s">
        <v>129</v>
      </c>
      <c r="C22" s="75">
        <v>5</v>
      </c>
      <c r="D22" s="72">
        <v>24.15</v>
      </c>
      <c r="E22" s="78">
        <v>24.33</v>
      </c>
      <c r="F22" s="72">
        <v>24.19</v>
      </c>
      <c r="G22" s="72"/>
      <c r="H22" s="78"/>
      <c r="I22" s="72"/>
      <c r="J22" s="72"/>
      <c r="K22" s="78"/>
      <c r="L22" s="72"/>
      <c r="M22" s="72"/>
    </row>
    <row r="23" spans="1:13" ht="15" customHeight="1" x14ac:dyDescent="0.25">
      <c r="A23" s="59" t="s">
        <v>20</v>
      </c>
      <c r="B23" s="69" t="s">
        <v>11</v>
      </c>
      <c r="C23" s="69" t="s">
        <v>11</v>
      </c>
      <c r="D23" s="72"/>
      <c r="E23" s="78"/>
      <c r="F23" s="72"/>
      <c r="G23" s="78"/>
      <c r="H23" s="72"/>
      <c r="I23" s="78"/>
      <c r="J23" s="72"/>
      <c r="K23" s="78"/>
      <c r="L23" s="72"/>
      <c r="M23" s="78"/>
    </row>
    <row r="24" spans="1:13" ht="15" customHeight="1" x14ac:dyDescent="0.25">
      <c r="A24" s="59">
        <v>98</v>
      </c>
      <c r="B24" s="60" t="s">
        <v>27</v>
      </c>
      <c r="C24" s="155">
        <v>12</v>
      </c>
      <c r="D24" s="79">
        <v>18.190000000000001</v>
      </c>
      <c r="E24" s="80">
        <v>18.12</v>
      </c>
      <c r="F24" s="79">
        <v>18.09</v>
      </c>
      <c r="G24" s="79"/>
      <c r="H24" s="80"/>
      <c r="I24" s="79"/>
      <c r="J24" s="79"/>
      <c r="K24" s="80"/>
      <c r="L24" s="79"/>
      <c r="M24" s="79"/>
    </row>
    <row r="25" spans="1:13" ht="30" customHeight="1" x14ac:dyDescent="0.25">
      <c r="A25" s="171" t="s">
        <v>165</v>
      </c>
      <c r="B25" s="172"/>
      <c r="C25" s="172"/>
      <c r="D25" s="172"/>
      <c r="E25" s="172"/>
      <c r="F25" s="172"/>
      <c r="G25" s="172"/>
      <c r="H25" s="172"/>
      <c r="I25" s="172"/>
      <c r="J25" s="172"/>
      <c r="K25" s="172"/>
      <c r="L25" s="172"/>
      <c r="M25" s="173"/>
    </row>
    <row r="26" spans="1:13" ht="15" customHeight="1" x14ac:dyDescent="0.25">
      <c r="A26" s="189" t="s">
        <v>140</v>
      </c>
      <c r="B26" s="190"/>
      <c r="C26" s="190"/>
      <c r="D26" s="190"/>
      <c r="E26" s="190"/>
      <c r="F26" s="190"/>
      <c r="G26" s="190"/>
      <c r="H26" s="190"/>
      <c r="I26" s="190"/>
      <c r="J26" s="190"/>
      <c r="K26" s="190"/>
      <c r="L26" s="190"/>
      <c r="M26" s="191"/>
    </row>
    <row r="27" spans="1:13" ht="45" customHeight="1" x14ac:dyDescent="0.25">
      <c r="A27" s="171" t="s">
        <v>166</v>
      </c>
      <c r="B27" s="172"/>
      <c r="C27" s="172"/>
      <c r="D27" s="172"/>
      <c r="E27" s="172"/>
      <c r="F27" s="172"/>
      <c r="G27" s="172"/>
      <c r="H27" s="172"/>
      <c r="I27" s="172"/>
      <c r="J27" s="172"/>
      <c r="K27" s="172"/>
      <c r="L27" s="172"/>
      <c r="M27" s="173"/>
    </row>
    <row r="28" spans="1:13" ht="15" customHeight="1" x14ac:dyDescent="0.25">
      <c r="A28" s="59"/>
      <c r="B28" s="186" t="s">
        <v>1</v>
      </c>
      <c r="C28" s="187"/>
      <c r="D28" s="66" t="s">
        <v>2</v>
      </c>
      <c r="E28" s="66" t="s">
        <v>3</v>
      </c>
      <c r="F28" s="66" t="s">
        <v>4</v>
      </c>
      <c r="G28" s="66" t="s">
        <v>109</v>
      </c>
      <c r="H28" s="188" t="s">
        <v>110</v>
      </c>
      <c r="I28" s="188"/>
      <c r="J28" s="66" t="s">
        <v>107</v>
      </c>
      <c r="K28" s="66" t="s">
        <v>108</v>
      </c>
      <c r="L28" s="66" t="s">
        <v>21</v>
      </c>
      <c r="M28" s="66" t="s">
        <v>141</v>
      </c>
    </row>
    <row r="29" spans="1:13" ht="15" customHeight="1" x14ac:dyDescent="0.25">
      <c r="A29" s="59">
        <v>1</v>
      </c>
      <c r="B29" s="176" t="s">
        <v>138</v>
      </c>
      <c r="C29" s="177"/>
      <c r="D29" s="180" t="s">
        <v>18</v>
      </c>
      <c r="E29" s="181" t="s">
        <v>22</v>
      </c>
      <c r="F29" s="184"/>
      <c r="G29" s="185"/>
      <c r="H29" s="176" t="s">
        <v>138</v>
      </c>
      <c r="I29" s="177"/>
      <c r="J29" s="180" t="s">
        <v>18</v>
      </c>
      <c r="K29" s="181" t="s">
        <v>19</v>
      </c>
      <c r="L29" s="182"/>
      <c r="M29" s="183"/>
    </row>
    <row r="30" spans="1:13" ht="15" customHeight="1" x14ac:dyDescent="0.25">
      <c r="A30" s="59">
        <v>2</v>
      </c>
      <c r="B30" s="178"/>
      <c r="C30" s="179"/>
      <c r="D30" s="180"/>
      <c r="E30" s="68" t="s">
        <v>97</v>
      </c>
      <c r="F30" s="68" t="s">
        <v>98</v>
      </c>
      <c r="G30" s="68" t="s">
        <v>99</v>
      </c>
      <c r="H30" s="178"/>
      <c r="I30" s="179"/>
      <c r="J30" s="180"/>
      <c r="K30" s="68" t="s">
        <v>97</v>
      </c>
      <c r="L30" s="68" t="s">
        <v>98</v>
      </c>
      <c r="M30" s="68" t="s">
        <v>99</v>
      </c>
    </row>
    <row r="31" spans="1:13" ht="15" customHeight="1" x14ac:dyDescent="0.25">
      <c r="A31" s="59">
        <v>3</v>
      </c>
      <c r="B31" s="166" t="s">
        <v>162</v>
      </c>
      <c r="C31" s="167"/>
      <c r="D31" s="55">
        <v>10</v>
      </c>
      <c r="E31" s="13">
        <v>19.98</v>
      </c>
      <c r="F31" s="13">
        <v>20.23</v>
      </c>
      <c r="G31" s="13">
        <v>20.09</v>
      </c>
      <c r="H31" s="174" t="s">
        <v>162</v>
      </c>
      <c r="I31" s="175"/>
      <c r="J31" s="55">
        <v>10</v>
      </c>
      <c r="K31" s="13">
        <v>21.19</v>
      </c>
      <c r="L31" s="13">
        <v>21.15</v>
      </c>
      <c r="M31" s="13">
        <v>21.43</v>
      </c>
    </row>
    <row r="32" spans="1:13" ht="15" customHeight="1" x14ac:dyDescent="0.25">
      <c r="A32" s="59">
        <v>4</v>
      </c>
      <c r="B32" s="166"/>
      <c r="C32" s="167"/>
      <c r="D32" s="55"/>
      <c r="E32" s="13"/>
      <c r="F32" s="13"/>
      <c r="G32" s="13"/>
      <c r="H32" s="174"/>
      <c r="I32" s="175"/>
      <c r="J32" s="55"/>
      <c r="K32" s="13"/>
      <c r="L32" s="13"/>
      <c r="M32" s="13"/>
    </row>
    <row r="33" spans="1:13" ht="15" customHeight="1" x14ac:dyDescent="0.25">
      <c r="A33" s="59">
        <v>5</v>
      </c>
      <c r="B33" s="166"/>
      <c r="C33" s="167"/>
      <c r="D33" s="55"/>
      <c r="E33" s="13"/>
      <c r="F33" s="13"/>
      <c r="G33" s="13"/>
      <c r="H33" s="174"/>
      <c r="I33" s="175"/>
      <c r="J33" s="55"/>
      <c r="K33" s="13"/>
      <c r="L33" s="13"/>
      <c r="M33" s="13"/>
    </row>
    <row r="34" spans="1:13" ht="15" customHeight="1" x14ac:dyDescent="0.25">
      <c r="A34" s="59">
        <v>6</v>
      </c>
      <c r="B34" s="166"/>
      <c r="C34" s="167"/>
      <c r="D34" s="55"/>
      <c r="E34" s="13"/>
      <c r="F34" s="13"/>
      <c r="G34" s="13"/>
      <c r="H34" s="174"/>
      <c r="I34" s="175"/>
      <c r="J34" s="55"/>
      <c r="K34" s="13"/>
      <c r="L34" s="13"/>
      <c r="M34" s="13"/>
    </row>
    <row r="35" spans="1:13" ht="15" customHeight="1" x14ac:dyDescent="0.25">
      <c r="A35" s="59">
        <v>7</v>
      </c>
      <c r="B35" s="166"/>
      <c r="C35" s="167"/>
      <c r="D35" s="55"/>
      <c r="E35" s="13"/>
      <c r="F35" s="13"/>
      <c r="G35" s="13"/>
      <c r="H35" s="174"/>
      <c r="I35" s="175"/>
      <c r="J35" s="55"/>
      <c r="K35" s="13"/>
      <c r="L35" s="13"/>
      <c r="M35" s="13"/>
    </row>
    <row r="36" spans="1:13" ht="15" customHeight="1" x14ac:dyDescent="0.25">
      <c r="A36" s="59" t="s">
        <v>11</v>
      </c>
      <c r="B36" s="166"/>
      <c r="C36" s="167"/>
      <c r="D36" s="55" t="s">
        <v>26</v>
      </c>
      <c r="E36" s="13" t="s">
        <v>26</v>
      </c>
      <c r="F36" s="13" t="s">
        <v>26</v>
      </c>
      <c r="G36" s="13" t="s">
        <v>26</v>
      </c>
      <c r="H36" s="174"/>
      <c r="I36" s="175"/>
      <c r="J36" s="55" t="s">
        <v>26</v>
      </c>
      <c r="K36" s="13" t="s">
        <v>26</v>
      </c>
      <c r="L36" s="13" t="s">
        <v>26</v>
      </c>
      <c r="M36" s="13" t="s">
        <v>26</v>
      </c>
    </row>
    <row r="37" spans="1:13" ht="15" customHeight="1" x14ac:dyDescent="0.25">
      <c r="A37" s="59">
        <v>22</v>
      </c>
      <c r="B37" s="168"/>
      <c r="C37" s="169"/>
      <c r="D37" s="60"/>
      <c r="E37" s="60"/>
      <c r="F37" s="60"/>
      <c r="G37" s="60"/>
      <c r="H37" s="174"/>
      <c r="I37" s="175"/>
      <c r="J37" s="60"/>
      <c r="K37" s="60"/>
      <c r="L37" s="60"/>
      <c r="M37" s="60"/>
    </row>
    <row r="38" spans="1:13" ht="30" customHeight="1" x14ac:dyDescent="0.25">
      <c r="A38" s="170" t="s">
        <v>142</v>
      </c>
      <c r="B38" s="162"/>
      <c r="C38" s="162"/>
      <c r="D38" s="162"/>
      <c r="E38" s="162"/>
      <c r="F38" s="162"/>
      <c r="G38" s="162"/>
      <c r="H38" s="162"/>
      <c r="I38" s="162"/>
      <c r="J38" s="162"/>
      <c r="K38" s="162"/>
      <c r="L38" s="162"/>
      <c r="M38" s="163"/>
    </row>
    <row r="39" spans="1:13" ht="45" customHeight="1" x14ac:dyDescent="0.25">
      <c r="A39" s="171" t="s">
        <v>167</v>
      </c>
      <c r="B39" s="172"/>
      <c r="C39" s="172"/>
      <c r="D39" s="172"/>
      <c r="E39" s="172"/>
      <c r="F39" s="172"/>
      <c r="G39" s="172"/>
      <c r="H39" s="172"/>
      <c r="I39" s="172"/>
      <c r="J39" s="172"/>
      <c r="K39" s="172"/>
      <c r="L39" s="172"/>
      <c r="M39" s="173"/>
    </row>
    <row r="40" spans="1:13" ht="60" customHeight="1" x14ac:dyDescent="0.25">
      <c r="A40" s="171" t="s">
        <v>168</v>
      </c>
      <c r="B40" s="172"/>
      <c r="C40" s="172"/>
      <c r="D40" s="172"/>
      <c r="E40" s="172"/>
      <c r="F40" s="172"/>
      <c r="G40" s="172"/>
      <c r="H40" s="172"/>
      <c r="I40" s="172"/>
      <c r="J40" s="172"/>
      <c r="K40" s="172"/>
      <c r="L40" s="172"/>
      <c r="M40" s="173"/>
    </row>
    <row r="41" spans="1:13" ht="15" customHeight="1" x14ac:dyDescent="0.25">
      <c r="A41" s="161" t="s">
        <v>113</v>
      </c>
      <c r="B41" s="162"/>
      <c r="C41" s="162"/>
      <c r="D41" s="162"/>
      <c r="E41" s="162"/>
      <c r="F41" s="162"/>
      <c r="G41" s="162"/>
      <c r="H41" s="162"/>
      <c r="I41" s="162"/>
      <c r="J41" s="162"/>
      <c r="K41" s="162"/>
      <c r="L41" s="162"/>
      <c r="M41" s="163"/>
    </row>
    <row r="42" spans="1:13" ht="45" customHeight="1" x14ac:dyDescent="0.25">
      <c r="A42" s="161" t="s">
        <v>169</v>
      </c>
      <c r="B42" s="162"/>
      <c r="C42" s="162"/>
      <c r="D42" s="162"/>
      <c r="E42" s="162"/>
      <c r="F42" s="162"/>
      <c r="G42" s="162"/>
      <c r="H42" s="162"/>
      <c r="I42" s="162"/>
      <c r="J42" s="162"/>
      <c r="K42" s="162"/>
      <c r="L42" s="162"/>
      <c r="M42" s="163"/>
    </row>
    <row r="43" spans="1:13" ht="45" customHeight="1" x14ac:dyDescent="0.25">
      <c r="A43" s="161" t="s">
        <v>170</v>
      </c>
      <c r="B43" s="162"/>
      <c r="C43" s="162"/>
      <c r="D43" s="162"/>
      <c r="E43" s="162"/>
      <c r="F43" s="162"/>
      <c r="G43" s="162"/>
      <c r="H43" s="162"/>
      <c r="I43" s="162"/>
      <c r="J43" s="162"/>
      <c r="K43" s="162"/>
      <c r="L43" s="162"/>
      <c r="M43" s="163"/>
    </row>
    <row r="44" spans="1:13" ht="60" customHeight="1" x14ac:dyDescent="0.25">
      <c r="A44" s="161" t="s">
        <v>171</v>
      </c>
      <c r="B44" s="162"/>
      <c r="C44" s="162"/>
      <c r="D44" s="162"/>
      <c r="E44" s="162"/>
      <c r="F44" s="162"/>
      <c r="G44" s="162"/>
      <c r="H44" s="162"/>
      <c r="I44" s="162"/>
      <c r="J44" s="162"/>
      <c r="K44" s="162"/>
      <c r="L44" s="162"/>
      <c r="M44" s="163"/>
    </row>
    <row r="45" spans="1:13" ht="45" customHeight="1" x14ac:dyDescent="0.25">
      <c r="A45" s="161" t="s">
        <v>172</v>
      </c>
      <c r="B45" s="162"/>
      <c r="C45" s="162"/>
      <c r="D45" s="162"/>
      <c r="E45" s="162"/>
      <c r="F45" s="162"/>
      <c r="G45" s="162"/>
      <c r="H45" s="162"/>
      <c r="I45" s="162"/>
      <c r="J45" s="162"/>
      <c r="K45" s="162"/>
      <c r="L45" s="162"/>
      <c r="M45" s="163"/>
    </row>
    <row r="46" spans="1:13" ht="30" customHeight="1" x14ac:dyDescent="0.25">
      <c r="A46" s="164" t="s">
        <v>114</v>
      </c>
      <c r="B46" s="165"/>
      <c r="C46" s="165"/>
      <c r="D46" s="165"/>
      <c r="E46" s="165"/>
      <c r="F46" s="165"/>
      <c r="G46" s="165"/>
      <c r="H46" s="165"/>
      <c r="I46" s="165"/>
      <c r="J46" s="165"/>
      <c r="K46" s="165"/>
      <c r="L46" s="165"/>
      <c r="M46" s="165"/>
    </row>
    <row r="47" spans="1:13" ht="15" customHeight="1" x14ac:dyDescent="0.25">
      <c r="A47" s="158" t="s">
        <v>173</v>
      </c>
      <c r="B47" s="159"/>
      <c r="C47" s="159"/>
      <c r="D47" s="159"/>
      <c r="E47" s="159"/>
      <c r="F47" s="159"/>
      <c r="G47" s="159"/>
      <c r="H47" s="159"/>
      <c r="I47" s="159"/>
      <c r="J47" s="159"/>
      <c r="K47" s="159"/>
      <c r="L47" s="159"/>
      <c r="M47" s="160"/>
    </row>
  </sheetData>
  <mergeCells count="51">
    <mergeCell ref="C7:D7"/>
    <mergeCell ref="H36:I36"/>
    <mergeCell ref="H37:I37"/>
    <mergeCell ref="A39:M39"/>
    <mergeCell ref="A1:M1"/>
    <mergeCell ref="A2:M2"/>
    <mergeCell ref="A3:M3"/>
    <mergeCell ref="A14:M14"/>
    <mergeCell ref="B16:B17"/>
    <mergeCell ref="C16:C17"/>
    <mergeCell ref="D16:M16"/>
    <mergeCell ref="C4:D4"/>
    <mergeCell ref="C6:D6"/>
    <mergeCell ref="C13:D13"/>
    <mergeCell ref="C11:D11"/>
    <mergeCell ref="C10:D10"/>
    <mergeCell ref="C9:D9"/>
    <mergeCell ref="C8:D8"/>
    <mergeCell ref="A25:M25"/>
    <mergeCell ref="A27:M27"/>
    <mergeCell ref="B28:C28"/>
    <mergeCell ref="H28:I28"/>
    <mergeCell ref="A26:M26"/>
    <mergeCell ref="B29:C30"/>
    <mergeCell ref="D29:D30"/>
    <mergeCell ref="J29:J30"/>
    <mergeCell ref="H31:I31"/>
    <mergeCell ref="K29:M29"/>
    <mergeCell ref="E29:G29"/>
    <mergeCell ref="H29:I30"/>
    <mergeCell ref="A41:M41"/>
    <mergeCell ref="H35:I35"/>
    <mergeCell ref="H34:I34"/>
    <mergeCell ref="H33:I33"/>
    <mergeCell ref="H32:I32"/>
    <mergeCell ref="C5:D5"/>
    <mergeCell ref="A47:M47"/>
    <mergeCell ref="A43:M43"/>
    <mergeCell ref="A44:M44"/>
    <mergeCell ref="A45:M45"/>
    <mergeCell ref="A46:M46"/>
    <mergeCell ref="A42:M42"/>
    <mergeCell ref="B31:C31"/>
    <mergeCell ref="B32:C32"/>
    <mergeCell ref="B33:C33"/>
    <mergeCell ref="B34:C34"/>
    <mergeCell ref="B35:C35"/>
    <mergeCell ref="B36:C36"/>
    <mergeCell ref="B37:C37"/>
    <mergeCell ref="A38:M38"/>
    <mergeCell ref="A40:M4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90"/>
  <sheetViews>
    <sheetView workbookViewId="0">
      <selection activeCell="D1" sqref="D1"/>
    </sheetView>
  </sheetViews>
  <sheetFormatPr defaultColWidth="6.59765625" defaultRowHeight="15" customHeight="1" x14ac:dyDescent="0.25"/>
  <cols>
    <col min="1" max="9" width="10.59765625" customWidth="1"/>
    <col min="11" max="11" width="6.59765625" customWidth="1"/>
    <col min="12" max="12" width="30.59765625" customWidth="1"/>
    <col min="13" max="14" width="8.59765625" customWidth="1"/>
    <col min="15" max="15" width="10.59765625" customWidth="1"/>
    <col min="253" max="253" width="6.59765625" customWidth="1"/>
    <col min="254" max="254" width="11.3984375" bestFit="1" customWidth="1"/>
    <col min="255" max="255" width="7.59765625" bestFit="1" customWidth="1"/>
    <col min="256" max="256" width="7.19921875" bestFit="1" customWidth="1"/>
  </cols>
  <sheetData>
    <row r="1" spans="1:256" s="1" customFormat="1" ht="15" customHeight="1" x14ac:dyDescent="0.3">
      <c r="A1" s="263" t="s">
        <v>80</v>
      </c>
      <c r="B1" s="263"/>
      <c r="C1" s="263"/>
      <c r="D1" s="81">
        <v>3</v>
      </c>
      <c r="E1"/>
      <c r="F1" s="264" t="s">
        <v>81</v>
      </c>
      <c r="G1" s="264"/>
      <c r="H1" s="264"/>
      <c r="I1" s="81">
        <v>0.05</v>
      </c>
      <c r="IS1"/>
      <c r="IT1"/>
      <c r="IU1"/>
      <c r="IV1"/>
    </row>
    <row r="2" spans="1:256" ht="30" customHeight="1" x14ac:dyDescent="0.25">
      <c r="A2" s="259" t="s">
        <v>82</v>
      </c>
      <c r="B2" s="265"/>
      <c r="C2" s="265"/>
      <c r="D2" s="265"/>
      <c r="E2" s="265"/>
      <c r="F2" s="265"/>
      <c r="G2" s="265"/>
      <c r="H2" s="265"/>
      <c r="I2" s="266"/>
    </row>
    <row r="3" spans="1:256" ht="15" customHeight="1" x14ac:dyDescent="0.25">
      <c r="A3" s="259" t="s">
        <v>83</v>
      </c>
      <c r="B3" s="265"/>
      <c r="C3" s="265"/>
      <c r="D3" s="265"/>
      <c r="E3" s="265"/>
      <c r="F3" s="265"/>
      <c r="G3" s="265"/>
      <c r="H3" s="265"/>
      <c r="I3" s="266"/>
      <c r="N3" s="49"/>
    </row>
    <row r="4" spans="1:256" ht="30" customHeight="1" x14ac:dyDescent="0.25">
      <c r="A4" s="259" t="s">
        <v>76</v>
      </c>
      <c r="B4" s="265"/>
      <c r="C4" s="265"/>
      <c r="D4" s="265"/>
      <c r="E4" s="265"/>
      <c r="F4" s="265"/>
      <c r="G4" s="265"/>
      <c r="H4" s="265"/>
      <c r="I4" s="266"/>
    </row>
    <row r="5" spans="1:256" ht="15" customHeight="1" x14ac:dyDescent="0.25">
      <c r="M5" s="257" t="s">
        <v>84</v>
      </c>
      <c r="N5" s="258"/>
      <c r="O5" s="262"/>
      <c r="IS5" s="4"/>
      <c r="IT5" s="4"/>
      <c r="IU5" s="257" t="s">
        <v>84</v>
      </c>
      <c r="IV5" s="262"/>
    </row>
    <row r="6" spans="1:256" ht="15" customHeight="1" x14ac:dyDescent="0.35">
      <c r="K6" s="4" t="s">
        <v>18</v>
      </c>
      <c r="L6" s="4" t="s">
        <v>115</v>
      </c>
      <c r="M6" s="4" t="s">
        <v>85</v>
      </c>
      <c r="N6" s="4" t="s">
        <v>86</v>
      </c>
      <c r="O6" s="4" t="s">
        <v>73</v>
      </c>
      <c r="IS6" s="4" t="s">
        <v>18</v>
      </c>
      <c r="IT6" s="4" t="s">
        <v>7</v>
      </c>
      <c r="IU6" s="4" t="s">
        <v>85</v>
      </c>
      <c r="IV6" s="4" t="s">
        <v>86</v>
      </c>
    </row>
    <row r="7" spans="1:256" ht="15" customHeight="1" x14ac:dyDescent="0.25">
      <c r="K7" s="3">
        <f>'miRNA Table'!A3</f>
        <v>1</v>
      </c>
      <c r="L7" s="3" t="str">
        <f>'miRNA Table'!B3</f>
        <v>hsa-miR-183-5p</v>
      </c>
      <c r="M7" s="37">
        <f>IF(ISNUMBER(Results!G3),LOG(Results!G3,2),NA())</f>
        <v>-3.1933333333333334</v>
      </c>
      <c r="N7" s="38">
        <f>IF(ISNUMBER(Results!H3),Results!H3,NA())</f>
        <v>6.0808708805154118E-3</v>
      </c>
      <c r="O7" s="3" t="str">
        <f>Results!J3</f>
        <v>A</v>
      </c>
      <c r="IS7" s="3">
        <f>'miRNA Table'!A3</f>
        <v>1</v>
      </c>
      <c r="IT7" s="3" t="str">
        <f>'miRNA Table'!B3</f>
        <v>hsa-miR-183-5p</v>
      </c>
      <c r="IU7" s="37">
        <f>IF(ISNUMBER(M7),M7,"")</f>
        <v>-3.1933333333333334</v>
      </c>
      <c r="IV7" s="38">
        <f>IF(ISNUMBER(N7),N7,"")</f>
        <v>6.0808708805154118E-3</v>
      </c>
    </row>
    <row r="8" spans="1:256" ht="15" customHeight="1" x14ac:dyDescent="0.25">
      <c r="K8" s="3">
        <f>'miRNA Table'!A4</f>
        <v>2</v>
      </c>
      <c r="L8" s="3" t="str">
        <f>'miRNA Table'!B4</f>
        <v>hsa-miR-34c-5p</v>
      </c>
      <c r="M8" s="37">
        <f>IF(ISNUMBER(Results!G4),LOG(Results!G4,2),NA())</f>
        <v>7.6866666666666674</v>
      </c>
      <c r="N8" s="38">
        <f>IF(ISNUMBER(Results!H4),Results!H4,NA())</f>
        <v>1.5409996014111046E-5</v>
      </c>
      <c r="O8" s="3" t="str">
        <f>Results!J4</f>
        <v>OKAY</v>
      </c>
      <c r="IS8" s="3">
        <f>'miRNA Table'!A4</f>
        <v>2</v>
      </c>
      <c r="IT8" s="3" t="str">
        <f>'miRNA Table'!B4</f>
        <v>hsa-miR-34c-5p</v>
      </c>
      <c r="IU8" s="37">
        <f t="shared" ref="IU8:IV24" si="0">IF(ISNUMBER(M8),M8,"")</f>
        <v>7.6866666666666674</v>
      </c>
      <c r="IV8" s="38">
        <f t="shared" si="0"/>
        <v>1.5409996014111046E-5</v>
      </c>
    </row>
    <row r="9" spans="1:256" ht="15" customHeight="1" x14ac:dyDescent="0.25">
      <c r="B9" s="39">
        <f>ROUNDUP(MIN(IU7:IU90),0)-10</f>
        <v>-22</v>
      </c>
      <c r="C9" s="32">
        <f>I1</f>
        <v>0.05</v>
      </c>
      <c r="D9" s="32"/>
      <c r="E9" s="33"/>
      <c r="K9" s="3">
        <f>'miRNA Table'!A5</f>
        <v>3</v>
      </c>
      <c r="L9" s="3" t="str">
        <f>'miRNA Table'!B5</f>
        <v>hsa-miR-30c-5p</v>
      </c>
      <c r="M9" s="37">
        <f>IF(ISNUMBER(Results!G5),LOG(Results!G5,2),NA())</f>
        <v>-2.0300000000000002</v>
      </c>
      <c r="N9" s="38">
        <f>IF(ISNUMBER(Results!H5),Results!H5,NA())</f>
        <v>4.4034834810564808E-3</v>
      </c>
      <c r="O9" s="3" t="str">
        <f>Results!J5</f>
        <v>OKAY</v>
      </c>
      <c r="IS9" s="3">
        <f>'miRNA Table'!A5</f>
        <v>3</v>
      </c>
      <c r="IT9" s="3" t="str">
        <f>'miRNA Table'!B5</f>
        <v>hsa-miR-30c-5p</v>
      </c>
      <c r="IU9" s="37">
        <f t="shared" si="0"/>
        <v>-2.0300000000000002</v>
      </c>
      <c r="IV9" s="38">
        <f t="shared" si="0"/>
        <v>4.4034834810564808E-3</v>
      </c>
    </row>
    <row r="10" spans="1:256" ht="15" customHeight="1" x14ac:dyDescent="0.25">
      <c r="B10" s="40">
        <f>ROUNDUP(MAX(IU7:IU90),0)+10</f>
        <v>21</v>
      </c>
      <c r="C10" s="41">
        <f>C9</f>
        <v>0.05</v>
      </c>
      <c r="D10" s="41"/>
      <c r="E10" s="42"/>
      <c r="K10" s="3">
        <f>'miRNA Table'!A6</f>
        <v>4</v>
      </c>
      <c r="L10" s="3" t="str">
        <f>'miRNA Table'!B6</f>
        <v>hsa-miR-148a-3p</v>
      </c>
      <c r="M10" s="37">
        <f>IF(ISNUMBER(Results!G6),LOG(Results!G6,2),NA())</f>
        <v>4.6199999999999983</v>
      </c>
      <c r="N10" s="38">
        <f>IF(ISNUMBER(Results!H6),Results!H6,NA())</f>
        <v>1.3648785565212004E-4</v>
      </c>
      <c r="O10" s="3" t="str">
        <f>Results!J6</f>
        <v>OKAY</v>
      </c>
      <c r="IS10" s="3">
        <f>'miRNA Table'!A6</f>
        <v>4</v>
      </c>
      <c r="IT10" s="3" t="str">
        <f>'miRNA Table'!B6</f>
        <v>hsa-miR-148a-3p</v>
      </c>
      <c r="IU10" s="37">
        <f t="shared" si="0"/>
        <v>4.6199999999999983</v>
      </c>
      <c r="IV10" s="38">
        <f t="shared" si="0"/>
        <v>1.3648785565212004E-4</v>
      </c>
    </row>
    <row r="11" spans="1:256" ht="15" customHeight="1" x14ac:dyDescent="0.25">
      <c r="B11" s="43"/>
      <c r="C11" s="41"/>
      <c r="D11" s="41"/>
      <c r="E11" s="42"/>
      <c r="K11" s="3">
        <f>'miRNA Table'!A7</f>
        <v>5</v>
      </c>
      <c r="L11" s="3" t="str">
        <f>'miRNA Table'!B7</f>
        <v>hsa-miR-134-5p</v>
      </c>
      <c r="M11" s="37">
        <f>IF(ISNUMBER(Results!G7),LOG(Results!G7,2),NA())</f>
        <v>5.7433333333333358</v>
      </c>
      <c r="N11" s="38">
        <f>IF(ISNUMBER(Results!H7),Results!H7,NA())</f>
        <v>4.2966246908005542E-7</v>
      </c>
      <c r="O11" s="3" t="str">
        <f>Results!J7</f>
        <v>A</v>
      </c>
      <c r="IS11" s="3">
        <f>'miRNA Table'!A7</f>
        <v>5</v>
      </c>
      <c r="IT11" s="3" t="str">
        <f>'miRNA Table'!B7</f>
        <v>hsa-miR-134-5p</v>
      </c>
      <c r="IU11" s="37">
        <f t="shared" si="0"/>
        <v>5.7433333333333358</v>
      </c>
      <c r="IV11" s="38">
        <f t="shared" si="0"/>
        <v>4.2966246908005542E-7</v>
      </c>
    </row>
    <row r="12" spans="1:256" ht="15" customHeight="1" x14ac:dyDescent="0.25">
      <c r="B12" s="43">
        <v>1</v>
      </c>
      <c r="C12" s="41">
        <f>LOG(D$1,2)</f>
        <v>1.5849625007211563</v>
      </c>
      <c r="D12" s="41">
        <f>-1*C12</f>
        <v>-1.5849625007211563</v>
      </c>
      <c r="E12" s="42">
        <v>0</v>
      </c>
      <c r="K12" s="3">
        <f>'miRNA Table'!A8</f>
        <v>6</v>
      </c>
      <c r="L12" s="3" t="str">
        <f>'miRNA Table'!B8</f>
        <v>hsa-let-7g-5p</v>
      </c>
      <c r="M12" s="37">
        <f>IF(ISNUMBER(Results!G8),LOG(Results!G8,2),NA())</f>
        <v>-1.1599999999999997</v>
      </c>
      <c r="N12" s="38">
        <f>IF(ISNUMBER(Results!H8),Results!H8,NA())</f>
        <v>7.451493481848493E-4</v>
      </c>
      <c r="O12" s="3" t="str">
        <f>Results!J8</f>
        <v>OKAY</v>
      </c>
      <c r="IS12" s="3">
        <f>'miRNA Table'!A8</f>
        <v>6</v>
      </c>
      <c r="IT12" s="3" t="str">
        <f>'miRNA Table'!B8</f>
        <v>hsa-let-7g-5p</v>
      </c>
      <c r="IU12" s="37">
        <f t="shared" si="0"/>
        <v>-1.1599999999999997</v>
      </c>
      <c r="IV12" s="38">
        <f t="shared" si="0"/>
        <v>7.451493481848493E-4</v>
      </c>
    </row>
    <row r="13" spans="1:256" ht="15" customHeight="1" x14ac:dyDescent="0.25">
      <c r="B13" s="44">
        <f>10^(ROUND(LOG(MIN(IV7:IV90)),0)-1)</f>
        <v>9.9999999999999995E-8</v>
      </c>
      <c r="C13" s="35">
        <f>LOG(D$1,2)</f>
        <v>1.5849625007211563</v>
      </c>
      <c r="D13" s="35">
        <f>-1*C13</f>
        <v>-1.5849625007211563</v>
      </c>
      <c r="E13" s="36">
        <v>0</v>
      </c>
      <c r="K13" s="3">
        <f>'miRNA Table'!A9</f>
        <v>7</v>
      </c>
      <c r="L13" s="3" t="str">
        <f>'miRNA Table'!B9</f>
        <v>hsa-miR-138-5p</v>
      </c>
      <c r="M13" s="37">
        <f>IF(ISNUMBER(Results!G9),LOG(Results!G9,2),NA())</f>
        <v>-3.4400000000000022</v>
      </c>
      <c r="N13" s="38">
        <f>IF(ISNUMBER(Results!H9),Results!H9,NA())</f>
        <v>3.654896183764364E-2</v>
      </c>
      <c r="O13" s="3" t="str">
        <f>Results!J9</f>
        <v>OKAY</v>
      </c>
      <c r="IS13" s="3">
        <f>'miRNA Table'!A9</f>
        <v>7</v>
      </c>
      <c r="IT13" s="3" t="str">
        <f>'miRNA Table'!B9</f>
        <v>hsa-miR-138-5p</v>
      </c>
      <c r="IU13" s="37">
        <f t="shared" si="0"/>
        <v>-3.4400000000000022</v>
      </c>
      <c r="IV13" s="38">
        <f t="shared" si="0"/>
        <v>3.654896183764364E-2</v>
      </c>
    </row>
    <row r="14" spans="1:256" ht="15" customHeight="1" x14ac:dyDescent="0.25">
      <c r="K14" s="3">
        <f>'miRNA Table'!A10</f>
        <v>8</v>
      </c>
      <c r="L14" s="3" t="str">
        <f>'miRNA Table'!B10</f>
        <v>hsa-miR-373-3p</v>
      </c>
      <c r="M14" s="37">
        <f>IF(ISNUMBER(Results!G10),LOG(Results!G10,2),NA())</f>
        <v>10.6</v>
      </c>
      <c r="N14" s="38">
        <f>IF(ISNUMBER(Results!H10),Results!H10,NA())</f>
        <v>7.8841531748316087E-5</v>
      </c>
      <c r="O14" s="3" t="str">
        <f>Results!J10</f>
        <v>A</v>
      </c>
      <c r="IS14" s="3">
        <f>'miRNA Table'!A10</f>
        <v>8</v>
      </c>
      <c r="IT14" s="3" t="str">
        <f>'miRNA Table'!B10</f>
        <v>hsa-miR-373-3p</v>
      </c>
      <c r="IU14" s="37">
        <f t="shared" si="0"/>
        <v>10.6</v>
      </c>
      <c r="IV14" s="38">
        <f t="shared" si="0"/>
        <v>7.8841531748316087E-5</v>
      </c>
    </row>
    <row r="15" spans="1:256" ht="15" customHeight="1" x14ac:dyDescent="0.25">
      <c r="K15" s="3">
        <f>'miRNA Table'!A11</f>
        <v>9</v>
      </c>
      <c r="L15" s="3" t="str">
        <f>'miRNA Table'!B11</f>
        <v>cel-miR-39-3p</v>
      </c>
      <c r="M15" s="37">
        <f>IF(ISNUMBER(Results!G11),LOG(Results!G11,2),NA())</f>
        <v>-11.51</v>
      </c>
      <c r="N15" s="38">
        <f>IF(ISNUMBER(Results!H11),Results!H11,NA())</f>
        <v>1.9515581163432911E-5</v>
      </c>
      <c r="O15" s="3" t="str">
        <f>Results!J11</f>
        <v>OKAY</v>
      </c>
      <c r="IS15" s="3">
        <f>'miRNA Table'!A11</f>
        <v>9</v>
      </c>
      <c r="IT15" s="3" t="str">
        <f>'miRNA Table'!B11</f>
        <v>cel-miR-39-3p</v>
      </c>
      <c r="IU15" s="37">
        <f t="shared" si="0"/>
        <v>-11.51</v>
      </c>
      <c r="IV15" s="38">
        <f t="shared" si="0"/>
        <v>1.9515581163432911E-5</v>
      </c>
    </row>
    <row r="16" spans="1:256" ht="15" customHeight="1" x14ac:dyDescent="0.25">
      <c r="K16" s="3">
        <f>'miRNA Table'!A12</f>
        <v>10</v>
      </c>
      <c r="L16" s="3" t="str">
        <f>'miRNA Table'!B12</f>
        <v>RNU6-6P</v>
      </c>
      <c r="M16" s="37">
        <f>IF(ISNUMBER(Results!G12),LOG(Results!G12,2),NA())</f>
        <v>0</v>
      </c>
      <c r="N16" s="38" t="e">
        <f>IF(ISNUMBER(Results!H12),Results!H12,NA())</f>
        <v>#N/A</v>
      </c>
      <c r="O16" s="3" t="str">
        <f>Results!J12</f>
        <v>OKAY</v>
      </c>
      <c r="IS16" s="3">
        <f>'miRNA Table'!A12</f>
        <v>10</v>
      </c>
      <c r="IT16" s="3" t="str">
        <f>'miRNA Table'!B12</f>
        <v>RNU6-6P</v>
      </c>
      <c r="IU16" s="37">
        <f t="shared" si="0"/>
        <v>0</v>
      </c>
      <c r="IV16" s="38" t="str">
        <f t="shared" si="0"/>
        <v/>
      </c>
    </row>
    <row r="17" spans="11:256" ht="15" customHeight="1" x14ac:dyDescent="0.25">
      <c r="K17" s="3">
        <f>'miRNA Table'!A13</f>
        <v>11</v>
      </c>
      <c r="L17" s="3" t="str">
        <f>'miRNA Table'!B13</f>
        <v>miRTC</v>
      </c>
      <c r="M17" s="37">
        <f>IF(ISNUMBER(Results!G13),LOG(Results!G13,2),NA())</f>
        <v>7.9999999999999558E-2</v>
      </c>
      <c r="N17" s="38">
        <f>IF(ISNUMBER(Results!H13),Results!H13,NA())</f>
        <v>0.13731687928324898</v>
      </c>
      <c r="O17" s="3" t="str">
        <f>Results!J13</f>
        <v>OKAY</v>
      </c>
      <c r="IS17" s="3">
        <f>'miRNA Table'!A13</f>
        <v>11</v>
      </c>
      <c r="IT17" s="3" t="str">
        <f>'miRNA Table'!B13</f>
        <v>miRTC</v>
      </c>
      <c r="IU17" s="37">
        <f t="shared" si="0"/>
        <v>7.9999999999999558E-2</v>
      </c>
      <c r="IV17" s="38">
        <f t="shared" si="0"/>
        <v>0.13731687928324898</v>
      </c>
    </row>
    <row r="18" spans="11:256" ht="15" customHeight="1" x14ac:dyDescent="0.25">
      <c r="K18" s="3">
        <f>'miRNA Table'!A14</f>
        <v>12</v>
      </c>
      <c r="L18" s="3" t="str">
        <f>'miRNA Table'!B14</f>
        <v>PPC</v>
      </c>
      <c r="M18" s="37">
        <f>IF(ISNUMBER(Results!G14),LOG(Results!G14,2),NA())</f>
        <v>-1.7600000000000005</v>
      </c>
      <c r="N18" s="38">
        <f>IF(ISNUMBER(Results!H14),Results!H14,NA())</f>
        <v>5.5258225386458661E-4</v>
      </c>
      <c r="O18" s="3" t="str">
        <f>Results!J14</f>
        <v>OKAY</v>
      </c>
      <c r="IS18" s="3">
        <f>'miRNA Table'!A14</f>
        <v>12</v>
      </c>
      <c r="IT18" s="3" t="str">
        <f>'miRNA Table'!B14</f>
        <v>PPC</v>
      </c>
      <c r="IU18" s="37">
        <f t="shared" si="0"/>
        <v>-1.7600000000000005</v>
      </c>
      <c r="IV18" s="38">
        <f t="shared" si="0"/>
        <v>5.5258225386458661E-4</v>
      </c>
    </row>
    <row r="19" spans="11:256" ht="15" customHeight="1" x14ac:dyDescent="0.25">
      <c r="K19" s="138"/>
      <c r="L19" s="138"/>
      <c r="M19" s="140"/>
      <c r="N19" s="141"/>
      <c r="O19" s="138"/>
      <c r="IS19" s="3" t="e">
        <f>'miRNA Table'!#REF!</f>
        <v>#REF!</v>
      </c>
      <c r="IT19" s="3" t="e">
        <f>'miRNA Table'!#REF!</f>
        <v>#REF!</v>
      </c>
      <c r="IU19" s="37" t="str">
        <f t="shared" si="0"/>
        <v/>
      </c>
      <c r="IV19" s="38" t="str">
        <f t="shared" si="0"/>
        <v/>
      </c>
    </row>
    <row r="20" spans="11:256" ht="15" customHeight="1" x14ac:dyDescent="0.25">
      <c r="K20" s="138"/>
      <c r="L20" s="138"/>
      <c r="M20" s="140"/>
      <c r="N20" s="141"/>
      <c r="O20" s="138"/>
      <c r="IS20" s="3" t="e">
        <f>'miRNA Table'!#REF!</f>
        <v>#REF!</v>
      </c>
      <c r="IT20" s="3" t="e">
        <f>'miRNA Table'!#REF!</f>
        <v>#REF!</v>
      </c>
      <c r="IU20" s="37" t="str">
        <f t="shared" si="0"/>
        <v/>
      </c>
      <c r="IV20" s="38" t="str">
        <f t="shared" si="0"/>
        <v/>
      </c>
    </row>
    <row r="21" spans="11:256" ht="15" customHeight="1" x14ac:dyDescent="0.25">
      <c r="K21" s="138"/>
      <c r="L21" s="138"/>
      <c r="M21" s="140"/>
      <c r="N21" s="141"/>
      <c r="O21" s="138"/>
      <c r="IS21" s="3" t="e">
        <f>'miRNA Table'!#REF!</f>
        <v>#REF!</v>
      </c>
      <c r="IT21" s="3" t="e">
        <f>'miRNA Table'!#REF!</f>
        <v>#REF!</v>
      </c>
      <c r="IU21" s="37" t="str">
        <f t="shared" si="0"/>
        <v/>
      </c>
      <c r="IV21" s="38" t="str">
        <f t="shared" si="0"/>
        <v/>
      </c>
    </row>
    <row r="22" spans="11:256" ht="15" customHeight="1" x14ac:dyDescent="0.25">
      <c r="K22" s="138"/>
      <c r="L22" s="138"/>
      <c r="M22" s="140"/>
      <c r="N22" s="141"/>
      <c r="O22" s="138"/>
      <c r="IS22" s="3" t="e">
        <f>'miRNA Table'!#REF!</f>
        <v>#REF!</v>
      </c>
      <c r="IT22" s="3" t="e">
        <f>'miRNA Table'!#REF!</f>
        <v>#REF!</v>
      </c>
      <c r="IU22" s="37" t="str">
        <f t="shared" si="0"/>
        <v/>
      </c>
      <c r="IV22" s="38" t="str">
        <f t="shared" si="0"/>
        <v/>
      </c>
    </row>
    <row r="23" spans="11:256" ht="15" customHeight="1" x14ac:dyDescent="0.25">
      <c r="K23" s="138"/>
      <c r="L23" s="138"/>
      <c r="M23" s="140"/>
      <c r="N23" s="141"/>
      <c r="O23" s="138"/>
      <c r="IS23" s="3" t="e">
        <f>'miRNA Table'!#REF!</f>
        <v>#REF!</v>
      </c>
      <c r="IT23" s="3" t="e">
        <f>'miRNA Table'!#REF!</f>
        <v>#REF!</v>
      </c>
      <c r="IU23" s="37" t="str">
        <f t="shared" si="0"/>
        <v/>
      </c>
      <c r="IV23" s="38" t="str">
        <f t="shared" si="0"/>
        <v/>
      </c>
    </row>
    <row r="24" spans="11:256" ht="15" customHeight="1" x14ac:dyDescent="0.25">
      <c r="K24" s="138"/>
      <c r="L24" s="138"/>
      <c r="M24" s="140"/>
      <c r="N24" s="141"/>
      <c r="O24" s="138"/>
      <c r="IS24" s="3" t="e">
        <f>'miRNA Table'!#REF!</f>
        <v>#REF!</v>
      </c>
      <c r="IT24" s="3" t="e">
        <f>'miRNA Table'!#REF!</f>
        <v>#REF!</v>
      </c>
      <c r="IU24" s="37" t="str">
        <f t="shared" si="0"/>
        <v/>
      </c>
      <c r="IV24" s="38" t="str">
        <f t="shared" si="0"/>
        <v/>
      </c>
    </row>
    <row r="25" spans="11:256" ht="15" customHeight="1" x14ac:dyDescent="0.25">
      <c r="K25" s="138"/>
      <c r="L25" s="138"/>
      <c r="M25" s="140"/>
      <c r="N25" s="141"/>
      <c r="O25" s="138"/>
      <c r="IS25" s="3" t="e">
        <f>'miRNA Table'!#REF!</f>
        <v>#REF!</v>
      </c>
      <c r="IT25" s="3" t="e">
        <f>'miRNA Table'!#REF!</f>
        <v>#REF!</v>
      </c>
      <c r="IU25" s="37" t="str">
        <f>IF(ISNUMBER(M25),M25,"")</f>
        <v/>
      </c>
      <c r="IV25" s="38" t="str">
        <f>IF(ISNUMBER(N25),N25,"")</f>
        <v/>
      </c>
    </row>
    <row r="26" spans="11:256" ht="15" customHeight="1" x14ac:dyDescent="0.25">
      <c r="K26" s="138"/>
      <c r="L26" s="138"/>
      <c r="M26" s="140"/>
      <c r="N26" s="141"/>
      <c r="O26" s="138"/>
      <c r="IS26" s="3" t="e">
        <f>'miRNA Table'!#REF!</f>
        <v>#REF!</v>
      </c>
      <c r="IT26" s="3" t="e">
        <f>'miRNA Table'!#REF!</f>
        <v>#REF!</v>
      </c>
      <c r="IU26" s="37" t="str">
        <f t="shared" ref="IU26:IV37" si="1">IF(ISNUMBER(M26),M26,"")</f>
        <v/>
      </c>
      <c r="IV26" s="38" t="str">
        <f t="shared" si="1"/>
        <v/>
      </c>
    </row>
    <row r="27" spans="11:256" ht="15" customHeight="1" x14ac:dyDescent="0.25">
      <c r="K27" s="138"/>
      <c r="L27" s="138"/>
      <c r="M27" s="140"/>
      <c r="N27" s="141"/>
      <c r="O27" s="138"/>
      <c r="IS27" s="3" t="e">
        <f>'miRNA Table'!#REF!</f>
        <v>#REF!</v>
      </c>
      <c r="IT27" s="3" t="e">
        <f>'miRNA Table'!#REF!</f>
        <v>#REF!</v>
      </c>
      <c r="IU27" s="37" t="str">
        <f t="shared" si="1"/>
        <v/>
      </c>
      <c r="IV27" s="38" t="str">
        <f t="shared" si="1"/>
        <v/>
      </c>
    </row>
    <row r="28" spans="11:256" ht="15" customHeight="1" x14ac:dyDescent="0.25">
      <c r="K28" s="138"/>
      <c r="L28" s="138"/>
      <c r="M28" s="140"/>
      <c r="N28" s="141"/>
      <c r="O28" s="138"/>
      <c r="IS28" s="3" t="e">
        <f>'miRNA Table'!#REF!</f>
        <v>#REF!</v>
      </c>
      <c r="IT28" s="3" t="e">
        <f>'miRNA Table'!#REF!</f>
        <v>#REF!</v>
      </c>
      <c r="IU28" s="37" t="str">
        <f t="shared" si="1"/>
        <v/>
      </c>
      <c r="IV28" s="38" t="str">
        <f t="shared" si="1"/>
        <v/>
      </c>
    </row>
    <row r="29" spans="11:256" ht="15" customHeight="1" x14ac:dyDescent="0.25">
      <c r="K29" s="138"/>
      <c r="L29" s="138"/>
      <c r="M29" s="140"/>
      <c r="N29" s="141"/>
      <c r="O29" s="138"/>
      <c r="IS29" s="3" t="e">
        <f>'miRNA Table'!#REF!</f>
        <v>#REF!</v>
      </c>
      <c r="IT29" s="3" t="e">
        <f>'miRNA Table'!#REF!</f>
        <v>#REF!</v>
      </c>
      <c r="IU29" s="37" t="str">
        <f t="shared" si="1"/>
        <v/>
      </c>
      <c r="IV29" s="38" t="str">
        <f t="shared" si="1"/>
        <v/>
      </c>
    </row>
    <row r="30" spans="11:256" ht="15" customHeight="1" x14ac:dyDescent="0.25">
      <c r="K30" s="138"/>
      <c r="L30" s="138"/>
      <c r="M30" s="140"/>
      <c r="N30" s="141"/>
      <c r="O30" s="138"/>
      <c r="IS30" s="3" t="e">
        <f>'miRNA Table'!#REF!</f>
        <v>#REF!</v>
      </c>
      <c r="IT30" s="3" t="e">
        <f>'miRNA Table'!#REF!</f>
        <v>#REF!</v>
      </c>
      <c r="IU30" s="37" t="str">
        <f t="shared" si="1"/>
        <v/>
      </c>
      <c r="IV30" s="38" t="str">
        <f t="shared" si="1"/>
        <v/>
      </c>
    </row>
    <row r="31" spans="11:256" ht="15" customHeight="1" x14ac:dyDescent="0.25">
      <c r="K31" s="138"/>
      <c r="L31" s="138"/>
      <c r="M31" s="140"/>
      <c r="N31" s="141"/>
      <c r="O31" s="138"/>
      <c r="IS31" s="3" t="e">
        <f>'miRNA Table'!#REF!</f>
        <v>#REF!</v>
      </c>
      <c r="IT31" s="3" t="e">
        <f>'miRNA Table'!#REF!</f>
        <v>#REF!</v>
      </c>
      <c r="IU31" s="37" t="str">
        <f t="shared" si="1"/>
        <v/>
      </c>
      <c r="IV31" s="38" t="str">
        <f t="shared" si="1"/>
        <v/>
      </c>
    </row>
    <row r="32" spans="11:256" ht="15" customHeight="1" x14ac:dyDescent="0.25">
      <c r="K32" s="138"/>
      <c r="L32" s="138"/>
      <c r="M32" s="140"/>
      <c r="N32" s="141"/>
      <c r="O32" s="138"/>
      <c r="IS32" s="3" t="e">
        <f>'miRNA Table'!#REF!</f>
        <v>#REF!</v>
      </c>
      <c r="IT32" s="3" t="e">
        <f>'miRNA Table'!#REF!</f>
        <v>#REF!</v>
      </c>
      <c r="IU32" s="37" t="str">
        <f t="shared" si="1"/>
        <v/>
      </c>
      <c r="IV32" s="38" t="str">
        <f t="shared" si="1"/>
        <v/>
      </c>
    </row>
    <row r="33" spans="11:256" ht="15" customHeight="1" x14ac:dyDescent="0.25">
      <c r="K33" s="138"/>
      <c r="L33" s="138"/>
      <c r="M33" s="140"/>
      <c r="N33" s="141"/>
      <c r="O33" s="138"/>
      <c r="IS33" s="3" t="e">
        <f>'miRNA Table'!#REF!</f>
        <v>#REF!</v>
      </c>
      <c r="IT33" s="3" t="e">
        <f>'miRNA Table'!#REF!</f>
        <v>#REF!</v>
      </c>
      <c r="IU33" s="37" t="str">
        <f t="shared" si="1"/>
        <v/>
      </c>
      <c r="IV33" s="38" t="str">
        <f t="shared" si="1"/>
        <v/>
      </c>
    </row>
    <row r="34" spans="11:256" ht="15" customHeight="1" x14ac:dyDescent="0.25">
      <c r="K34" s="138"/>
      <c r="L34" s="138"/>
      <c r="M34" s="140"/>
      <c r="N34" s="141"/>
      <c r="O34" s="138"/>
      <c r="IS34" s="3" t="e">
        <f>'miRNA Table'!#REF!</f>
        <v>#REF!</v>
      </c>
      <c r="IT34" s="3" t="e">
        <f>'miRNA Table'!#REF!</f>
        <v>#REF!</v>
      </c>
      <c r="IU34" s="37" t="str">
        <f t="shared" si="1"/>
        <v/>
      </c>
      <c r="IV34" s="38" t="str">
        <f t="shared" si="1"/>
        <v/>
      </c>
    </row>
    <row r="35" spans="11:256" ht="15" customHeight="1" x14ac:dyDescent="0.25">
      <c r="K35" s="138"/>
      <c r="L35" s="138"/>
      <c r="M35" s="140"/>
      <c r="N35" s="141"/>
      <c r="O35" s="138"/>
      <c r="IS35" s="3" t="e">
        <f>'miRNA Table'!#REF!</f>
        <v>#REF!</v>
      </c>
      <c r="IT35" s="3" t="e">
        <f>'miRNA Table'!#REF!</f>
        <v>#REF!</v>
      </c>
      <c r="IU35" s="37" t="str">
        <f t="shared" si="1"/>
        <v/>
      </c>
      <c r="IV35" s="38" t="str">
        <f t="shared" si="1"/>
        <v/>
      </c>
    </row>
    <row r="36" spans="11:256" ht="15" customHeight="1" x14ac:dyDescent="0.25">
      <c r="K36" s="138"/>
      <c r="L36" s="138"/>
      <c r="M36" s="140"/>
      <c r="N36" s="141"/>
      <c r="O36" s="138"/>
      <c r="IS36" s="3" t="e">
        <f>'miRNA Table'!#REF!</f>
        <v>#REF!</v>
      </c>
      <c r="IT36" s="3" t="e">
        <f>'miRNA Table'!#REF!</f>
        <v>#REF!</v>
      </c>
      <c r="IU36" s="37" t="str">
        <f t="shared" si="1"/>
        <v/>
      </c>
      <c r="IV36" s="38" t="str">
        <f t="shared" si="1"/>
        <v/>
      </c>
    </row>
    <row r="37" spans="11:256" ht="15" customHeight="1" x14ac:dyDescent="0.25">
      <c r="K37" s="138"/>
      <c r="L37" s="138"/>
      <c r="M37" s="140"/>
      <c r="N37" s="141"/>
      <c r="O37" s="138"/>
      <c r="IS37" s="3" t="e">
        <f>'miRNA Table'!#REF!</f>
        <v>#REF!</v>
      </c>
      <c r="IT37" s="3" t="e">
        <f>'miRNA Table'!#REF!</f>
        <v>#REF!</v>
      </c>
      <c r="IU37" s="37" t="str">
        <f t="shared" si="1"/>
        <v/>
      </c>
      <c r="IV37" s="38" t="str">
        <f t="shared" si="1"/>
        <v/>
      </c>
    </row>
    <row r="38" spans="11:256" ht="15" customHeight="1" x14ac:dyDescent="0.25">
      <c r="K38" s="138"/>
      <c r="L38" s="138"/>
      <c r="M38" s="140"/>
      <c r="N38" s="141"/>
      <c r="O38" s="138"/>
      <c r="IS38" s="3" t="e">
        <f>'miRNA Table'!#REF!</f>
        <v>#REF!</v>
      </c>
      <c r="IT38" s="3" t="e">
        <f>'miRNA Table'!#REF!</f>
        <v>#REF!</v>
      </c>
      <c r="IU38" s="37" t="str">
        <f>IF(ISNUMBER(M38),M38,"")</f>
        <v/>
      </c>
      <c r="IV38" s="38" t="str">
        <f>IF(ISNUMBER(N38),N38,"")</f>
        <v/>
      </c>
    </row>
    <row r="39" spans="11:256" ht="15" customHeight="1" x14ac:dyDescent="0.25">
      <c r="K39" s="138"/>
      <c r="L39" s="138"/>
      <c r="M39" s="140"/>
      <c r="N39" s="141"/>
      <c r="O39" s="138"/>
      <c r="IS39" s="3" t="e">
        <f>'miRNA Table'!#REF!</f>
        <v>#REF!</v>
      </c>
      <c r="IT39" s="3" t="e">
        <f>'miRNA Table'!#REF!</f>
        <v>#REF!</v>
      </c>
      <c r="IU39" s="37" t="str">
        <f t="shared" ref="IU39:IV49" si="2">IF(ISNUMBER(M39),M39,"")</f>
        <v/>
      </c>
      <c r="IV39" s="38" t="str">
        <f t="shared" si="2"/>
        <v/>
      </c>
    </row>
    <row r="40" spans="11:256" ht="15" customHeight="1" x14ac:dyDescent="0.25">
      <c r="K40" s="138"/>
      <c r="L40" s="138"/>
      <c r="M40" s="140"/>
      <c r="N40" s="141"/>
      <c r="O40" s="138"/>
      <c r="IS40" s="3" t="e">
        <f>'miRNA Table'!#REF!</f>
        <v>#REF!</v>
      </c>
      <c r="IT40" s="3" t="e">
        <f>'miRNA Table'!#REF!</f>
        <v>#REF!</v>
      </c>
      <c r="IU40" s="37" t="str">
        <f t="shared" si="2"/>
        <v/>
      </c>
      <c r="IV40" s="38" t="str">
        <f t="shared" si="2"/>
        <v/>
      </c>
    </row>
    <row r="41" spans="11:256" ht="15" customHeight="1" x14ac:dyDescent="0.25">
      <c r="K41" s="138"/>
      <c r="L41" s="138"/>
      <c r="M41" s="140"/>
      <c r="N41" s="141"/>
      <c r="O41" s="138"/>
      <c r="IS41" s="3" t="e">
        <f>'miRNA Table'!#REF!</f>
        <v>#REF!</v>
      </c>
      <c r="IT41" s="3" t="e">
        <f>'miRNA Table'!#REF!</f>
        <v>#REF!</v>
      </c>
      <c r="IU41" s="37" t="str">
        <f t="shared" si="2"/>
        <v/>
      </c>
      <c r="IV41" s="38" t="str">
        <f t="shared" si="2"/>
        <v/>
      </c>
    </row>
    <row r="42" spans="11:256" ht="15" customHeight="1" x14ac:dyDescent="0.25">
      <c r="K42" s="138"/>
      <c r="L42" s="138"/>
      <c r="M42" s="140"/>
      <c r="N42" s="141"/>
      <c r="O42" s="138"/>
      <c r="IS42" s="3" t="e">
        <f>'miRNA Table'!#REF!</f>
        <v>#REF!</v>
      </c>
      <c r="IT42" s="3" t="e">
        <f>'miRNA Table'!#REF!</f>
        <v>#REF!</v>
      </c>
      <c r="IU42" s="37" t="str">
        <f t="shared" si="2"/>
        <v/>
      </c>
      <c r="IV42" s="38" t="str">
        <f t="shared" si="2"/>
        <v/>
      </c>
    </row>
    <row r="43" spans="11:256" ht="15" customHeight="1" x14ac:dyDescent="0.25">
      <c r="K43" s="138"/>
      <c r="L43" s="138"/>
      <c r="M43" s="140"/>
      <c r="N43" s="141"/>
      <c r="O43" s="138"/>
      <c r="IS43" s="3" t="e">
        <f>'miRNA Table'!#REF!</f>
        <v>#REF!</v>
      </c>
      <c r="IT43" s="3" t="e">
        <f>'miRNA Table'!#REF!</f>
        <v>#REF!</v>
      </c>
      <c r="IU43" s="37" t="str">
        <f t="shared" si="2"/>
        <v/>
      </c>
      <c r="IV43" s="38" t="str">
        <f t="shared" si="2"/>
        <v/>
      </c>
    </row>
    <row r="44" spans="11:256" ht="15" customHeight="1" x14ac:dyDescent="0.25">
      <c r="K44" s="138"/>
      <c r="L44" s="138"/>
      <c r="M44" s="140"/>
      <c r="N44" s="141"/>
      <c r="O44" s="138"/>
      <c r="IS44" s="3" t="e">
        <f>'miRNA Table'!#REF!</f>
        <v>#REF!</v>
      </c>
      <c r="IT44" s="3" t="e">
        <f>'miRNA Table'!#REF!</f>
        <v>#REF!</v>
      </c>
      <c r="IU44" s="37" t="str">
        <f t="shared" si="2"/>
        <v/>
      </c>
      <c r="IV44" s="38" t="str">
        <f t="shared" si="2"/>
        <v/>
      </c>
    </row>
    <row r="45" spans="11:256" ht="15" customHeight="1" x14ac:dyDescent="0.25">
      <c r="K45" s="138"/>
      <c r="L45" s="138"/>
      <c r="M45" s="140"/>
      <c r="N45" s="141"/>
      <c r="O45" s="138"/>
      <c r="IS45" s="3" t="e">
        <f>'miRNA Table'!#REF!</f>
        <v>#REF!</v>
      </c>
      <c r="IT45" s="3" t="e">
        <f>'miRNA Table'!#REF!</f>
        <v>#REF!</v>
      </c>
      <c r="IU45" s="37" t="str">
        <f t="shared" si="2"/>
        <v/>
      </c>
      <c r="IV45" s="38" t="str">
        <f t="shared" si="2"/>
        <v/>
      </c>
    </row>
    <row r="46" spans="11:256" ht="15" customHeight="1" x14ac:dyDescent="0.25">
      <c r="K46" s="138"/>
      <c r="L46" s="138"/>
      <c r="M46" s="140"/>
      <c r="N46" s="141"/>
      <c r="O46" s="138"/>
      <c r="IS46" s="3" t="e">
        <f>'miRNA Table'!#REF!</f>
        <v>#REF!</v>
      </c>
      <c r="IT46" s="3" t="e">
        <f>'miRNA Table'!#REF!</f>
        <v>#REF!</v>
      </c>
      <c r="IU46" s="37" t="str">
        <f t="shared" si="2"/>
        <v/>
      </c>
      <c r="IV46" s="38" t="str">
        <f t="shared" si="2"/>
        <v/>
      </c>
    </row>
    <row r="47" spans="11:256" ht="15" customHeight="1" x14ac:dyDescent="0.25">
      <c r="K47" s="138"/>
      <c r="L47" s="138"/>
      <c r="M47" s="140"/>
      <c r="N47" s="141"/>
      <c r="O47" s="138"/>
      <c r="IS47" s="3" t="e">
        <f>'miRNA Table'!#REF!</f>
        <v>#REF!</v>
      </c>
      <c r="IT47" s="3" t="e">
        <f>'miRNA Table'!#REF!</f>
        <v>#REF!</v>
      </c>
      <c r="IU47" s="37" t="str">
        <f t="shared" si="2"/>
        <v/>
      </c>
      <c r="IV47" s="38" t="str">
        <f t="shared" si="2"/>
        <v/>
      </c>
    </row>
    <row r="48" spans="11:256" ht="15" customHeight="1" x14ac:dyDescent="0.25">
      <c r="K48" s="138"/>
      <c r="L48" s="138"/>
      <c r="M48" s="140"/>
      <c r="N48" s="141"/>
      <c r="O48" s="138"/>
      <c r="IS48" s="3" t="e">
        <f>'miRNA Table'!#REF!</f>
        <v>#REF!</v>
      </c>
      <c r="IT48" s="3" t="e">
        <f>'miRNA Table'!#REF!</f>
        <v>#REF!</v>
      </c>
      <c r="IU48" s="37" t="str">
        <f t="shared" si="2"/>
        <v/>
      </c>
      <c r="IV48" s="38" t="str">
        <f t="shared" si="2"/>
        <v/>
      </c>
    </row>
    <row r="49" spans="11:256" ht="15" customHeight="1" x14ac:dyDescent="0.25">
      <c r="K49" s="138"/>
      <c r="L49" s="138"/>
      <c r="M49" s="140"/>
      <c r="N49" s="141"/>
      <c r="O49" s="138"/>
      <c r="IS49" s="3" t="e">
        <f>'miRNA Table'!#REF!</f>
        <v>#REF!</v>
      </c>
      <c r="IT49" s="3" t="e">
        <f>'miRNA Table'!#REF!</f>
        <v>#REF!</v>
      </c>
      <c r="IU49" s="37" t="str">
        <f t="shared" si="2"/>
        <v/>
      </c>
      <c r="IV49" s="38" t="str">
        <f t="shared" si="2"/>
        <v/>
      </c>
    </row>
    <row r="50" spans="11:256" ht="15" customHeight="1" x14ac:dyDescent="0.25">
      <c r="K50" s="138"/>
      <c r="L50" s="138"/>
      <c r="M50" s="140"/>
      <c r="N50" s="141"/>
      <c r="O50" s="138"/>
      <c r="IS50" s="3" t="e">
        <f>'miRNA Table'!#REF!</f>
        <v>#REF!</v>
      </c>
      <c r="IT50" s="3" t="e">
        <f>'miRNA Table'!#REF!</f>
        <v>#REF!</v>
      </c>
      <c r="IU50" s="37" t="str">
        <f>IF(ISNUMBER(M50),M50,"")</f>
        <v/>
      </c>
      <c r="IV50" s="38" t="str">
        <f>IF(ISNUMBER(N50),N50,"")</f>
        <v/>
      </c>
    </row>
    <row r="51" spans="11:256" ht="15" customHeight="1" x14ac:dyDescent="0.25">
      <c r="K51" s="138"/>
      <c r="L51" s="138"/>
      <c r="M51" s="140"/>
      <c r="N51" s="141"/>
      <c r="O51" s="138"/>
      <c r="IS51" s="3" t="e">
        <f>'miRNA Table'!#REF!</f>
        <v>#REF!</v>
      </c>
      <c r="IT51" s="3" t="e">
        <f>'miRNA Table'!#REF!</f>
        <v>#REF!</v>
      </c>
      <c r="IU51" s="37" t="str">
        <f t="shared" ref="IU51:IV64" si="3">IF(ISNUMBER(M51),M51,"")</f>
        <v/>
      </c>
      <c r="IV51" s="38" t="str">
        <f t="shared" si="3"/>
        <v/>
      </c>
    </row>
    <row r="52" spans="11:256" ht="15" customHeight="1" x14ac:dyDescent="0.25">
      <c r="K52" s="138"/>
      <c r="L52" s="138"/>
      <c r="M52" s="140"/>
      <c r="N52" s="141"/>
      <c r="O52" s="138"/>
      <c r="IS52" s="3" t="e">
        <f>'miRNA Table'!#REF!</f>
        <v>#REF!</v>
      </c>
      <c r="IT52" s="3" t="e">
        <f>'miRNA Table'!#REF!</f>
        <v>#REF!</v>
      </c>
      <c r="IU52" s="37" t="str">
        <f t="shared" si="3"/>
        <v/>
      </c>
      <c r="IV52" s="38" t="str">
        <f t="shared" si="3"/>
        <v/>
      </c>
    </row>
    <row r="53" spans="11:256" ht="15" customHeight="1" x14ac:dyDescent="0.25">
      <c r="K53" s="138"/>
      <c r="L53" s="138"/>
      <c r="M53" s="140"/>
      <c r="N53" s="141"/>
      <c r="O53" s="138"/>
      <c r="IS53" s="3" t="e">
        <f>'miRNA Table'!#REF!</f>
        <v>#REF!</v>
      </c>
      <c r="IT53" s="3" t="e">
        <f>'miRNA Table'!#REF!</f>
        <v>#REF!</v>
      </c>
      <c r="IU53" s="37" t="str">
        <f t="shared" si="3"/>
        <v/>
      </c>
      <c r="IV53" s="38" t="str">
        <f t="shared" si="3"/>
        <v/>
      </c>
    </row>
    <row r="54" spans="11:256" ht="15" customHeight="1" x14ac:dyDescent="0.25">
      <c r="K54" s="138"/>
      <c r="L54" s="138"/>
      <c r="M54" s="140"/>
      <c r="N54" s="141"/>
      <c r="O54" s="138"/>
      <c r="IS54" s="3" t="e">
        <f>'miRNA Table'!#REF!</f>
        <v>#REF!</v>
      </c>
      <c r="IT54" s="3" t="e">
        <f>'miRNA Table'!#REF!</f>
        <v>#REF!</v>
      </c>
      <c r="IU54" s="37" t="str">
        <f t="shared" si="3"/>
        <v/>
      </c>
      <c r="IV54" s="38" t="str">
        <f t="shared" si="3"/>
        <v/>
      </c>
    </row>
    <row r="55" spans="11:256" ht="15" customHeight="1" x14ac:dyDescent="0.25">
      <c r="K55" s="138"/>
      <c r="L55" s="138"/>
      <c r="M55" s="140"/>
      <c r="N55" s="141"/>
      <c r="O55" s="138"/>
      <c r="IS55" s="3" t="e">
        <f>'miRNA Table'!#REF!</f>
        <v>#REF!</v>
      </c>
      <c r="IT55" s="3" t="e">
        <f>'miRNA Table'!#REF!</f>
        <v>#REF!</v>
      </c>
      <c r="IU55" s="37" t="str">
        <f t="shared" si="3"/>
        <v/>
      </c>
      <c r="IV55" s="38" t="str">
        <f t="shared" si="3"/>
        <v/>
      </c>
    </row>
    <row r="56" spans="11:256" ht="15" customHeight="1" x14ac:dyDescent="0.25">
      <c r="K56" s="138"/>
      <c r="L56" s="138"/>
      <c r="M56" s="140"/>
      <c r="N56" s="141"/>
      <c r="O56" s="138"/>
      <c r="IS56" s="3" t="e">
        <f>'miRNA Table'!#REF!</f>
        <v>#REF!</v>
      </c>
      <c r="IT56" s="3" t="e">
        <f>'miRNA Table'!#REF!</f>
        <v>#REF!</v>
      </c>
      <c r="IU56" s="37" t="str">
        <f t="shared" si="3"/>
        <v/>
      </c>
      <c r="IV56" s="38" t="str">
        <f t="shared" si="3"/>
        <v/>
      </c>
    </row>
    <row r="57" spans="11:256" ht="15" customHeight="1" x14ac:dyDescent="0.25">
      <c r="K57" s="138"/>
      <c r="L57" s="138"/>
      <c r="M57" s="140"/>
      <c r="N57" s="141"/>
      <c r="O57" s="138"/>
      <c r="IS57" s="3" t="e">
        <f>'miRNA Table'!#REF!</f>
        <v>#REF!</v>
      </c>
      <c r="IT57" s="3" t="e">
        <f>'miRNA Table'!#REF!</f>
        <v>#REF!</v>
      </c>
      <c r="IU57" s="37" t="str">
        <f t="shared" si="3"/>
        <v/>
      </c>
      <c r="IV57" s="38" t="str">
        <f t="shared" si="3"/>
        <v/>
      </c>
    </row>
    <row r="58" spans="11:256" ht="15" customHeight="1" x14ac:dyDescent="0.25">
      <c r="K58" s="138"/>
      <c r="L58" s="138"/>
      <c r="M58" s="140"/>
      <c r="N58" s="141"/>
      <c r="O58" s="138"/>
      <c r="IS58" s="3" t="e">
        <f>'miRNA Table'!#REF!</f>
        <v>#REF!</v>
      </c>
      <c r="IT58" s="3" t="e">
        <f>'miRNA Table'!#REF!</f>
        <v>#REF!</v>
      </c>
      <c r="IU58" s="37" t="str">
        <f t="shared" si="3"/>
        <v/>
      </c>
      <c r="IV58" s="38" t="str">
        <f t="shared" si="3"/>
        <v/>
      </c>
    </row>
    <row r="59" spans="11:256" ht="15" customHeight="1" x14ac:dyDescent="0.25">
      <c r="K59" s="138"/>
      <c r="L59" s="138"/>
      <c r="M59" s="140"/>
      <c r="N59" s="141"/>
      <c r="O59" s="138"/>
      <c r="IS59" s="3" t="e">
        <f>'miRNA Table'!#REF!</f>
        <v>#REF!</v>
      </c>
      <c r="IT59" s="3" t="e">
        <f>'miRNA Table'!#REF!</f>
        <v>#REF!</v>
      </c>
      <c r="IU59" s="37" t="str">
        <f t="shared" si="3"/>
        <v/>
      </c>
      <c r="IV59" s="38" t="str">
        <f t="shared" si="3"/>
        <v/>
      </c>
    </row>
    <row r="60" spans="11:256" ht="15" customHeight="1" x14ac:dyDescent="0.25">
      <c r="K60" s="138"/>
      <c r="L60" s="138"/>
      <c r="M60" s="140"/>
      <c r="N60" s="141"/>
      <c r="O60" s="138"/>
      <c r="IS60" s="3" t="e">
        <f>'miRNA Table'!#REF!</f>
        <v>#REF!</v>
      </c>
      <c r="IT60" s="3" t="e">
        <f>'miRNA Table'!#REF!</f>
        <v>#REF!</v>
      </c>
      <c r="IU60" s="37" t="str">
        <f t="shared" si="3"/>
        <v/>
      </c>
      <c r="IV60" s="38" t="str">
        <f t="shared" si="3"/>
        <v/>
      </c>
    </row>
    <row r="61" spans="11:256" ht="15" customHeight="1" x14ac:dyDescent="0.25">
      <c r="K61" s="138"/>
      <c r="L61" s="138"/>
      <c r="M61" s="140"/>
      <c r="N61" s="141"/>
      <c r="O61" s="138"/>
      <c r="IS61" s="3" t="e">
        <f>'miRNA Table'!#REF!</f>
        <v>#REF!</v>
      </c>
      <c r="IT61" s="3" t="e">
        <f>'miRNA Table'!#REF!</f>
        <v>#REF!</v>
      </c>
      <c r="IU61" s="37" t="str">
        <f t="shared" si="3"/>
        <v/>
      </c>
      <c r="IV61" s="38" t="str">
        <f t="shared" si="3"/>
        <v/>
      </c>
    </row>
    <row r="62" spans="11:256" ht="15" customHeight="1" x14ac:dyDescent="0.25">
      <c r="K62" s="138"/>
      <c r="L62" s="138"/>
      <c r="M62" s="140"/>
      <c r="N62" s="141"/>
      <c r="O62" s="138"/>
      <c r="IS62" s="3" t="e">
        <f>'miRNA Table'!#REF!</f>
        <v>#REF!</v>
      </c>
      <c r="IT62" s="3" t="e">
        <f>'miRNA Table'!#REF!</f>
        <v>#REF!</v>
      </c>
      <c r="IU62" s="37" t="str">
        <f t="shared" si="3"/>
        <v/>
      </c>
      <c r="IV62" s="38" t="str">
        <f t="shared" si="3"/>
        <v/>
      </c>
    </row>
    <row r="63" spans="11:256" ht="15" customHeight="1" x14ac:dyDescent="0.25">
      <c r="K63" s="138"/>
      <c r="L63" s="138"/>
      <c r="M63" s="140"/>
      <c r="N63" s="141"/>
      <c r="O63" s="138"/>
      <c r="IS63" s="3" t="e">
        <f>'miRNA Table'!#REF!</f>
        <v>#REF!</v>
      </c>
      <c r="IT63" s="3" t="e">
        <f>'miRNA Table'!#REF!</f>
        <v>#REF!</v>
      </c>
      <c r="IU63" s="37" t="str">
        <f t="shared" si="3"/>
        <v/>
      </c>
      <c r="IV63" s="38" t="str">
        <f t="shared" si="3"/>
        <v/>
      </c>
    </row>
    <row r="64" spans="11:256" ht="15" customHeight="1" x14ac:dyDescent="0.25">
      <c r="K64" s="138"/>
      <c r="L64" s="138"/>
      <c r="M64" s="140"/>
      <c r="N64" s="141"/>
      <c r="O64" s="138"/>
      <c r="IS64" s="3" t="e">
        <f>'miRNA Table'!#REF!</f>
        <v>#REF!</v>
      </c>
      <c r="IT64" s="3" t="e">
        <f>'miRNA Table'!#REF!</f>
        <v>#REF!</v>
      </c>
      <c r="IU64" s="37" t="str">
        <f t="shared" si="3"/>
        <v/>
      </c>
      <c r="IV64" s="38" t="str">
        <f t="shared" si="3"/>
        <v/>
      </c>
    </row>
    <row r="65" spans="11:256" ht="15" customHeight="1" x14ac:dyDescent="0.25">
      <c r="K65" s="138"/>
      <c r="L65" s="138"/>
      <c r="M65" s="140"/>
      <c r="N65" s="141"/>
      <c r="O65" s="138"/>
      <c r="IS65" s="3" t="e">
        <f>'miRNA Table'!#REF!</f>
        <v>#REF!</v>
      </c>
      <c r="IT65" s="3" t="e">
        <f>'miRNA Table'!#REF!</f>
        <v>#REF!</v>
      </c>
      <c r="IU65" s="37" t="str">
        <f>IF(ISNUMBER(M65),M65,"")</f>
        <v/>
      </c>
      <c r="IV65" s="38" t="str">
        <f>IF(ISNUMBER(N65),N65,"")</f>
        <v/>
      </c>
    </row>
    <row r="66" spans="11:256" ht="15" customHeight="1" x14ac:dyDescent="0.25">
      <c r="K66" s="138"/>
      <c r="L66" s="138"/>
      <c r="M66" s="140"/>
      <c r="N66" s="141"/>
      <c r="O66" s="138"/>
      <c r="IS66" s="3" t="e">
        <f>'miRNA Table'!#REF!</f>
        <v>#REF!</v>
      </c>
      <c r="IT66" s="3" t="e">
        <f>'miRNA Table'!#REF!</f>
        <v>#REF!</v>
      </c>
      <c r="IU66" s="37" t="str">
        <f t="shared" ref="IU66:IV77" si="4">IF(ISNUMBER(M66),M66,"")</f>
        <v/>
      </c>
      <c r="IV66" s="38" t="str">
        <f t="shared" si="4"/>
        <v/>
      </c>
    </row>
    <row r="67" spans="11:256" ht="15" customHeight="1" x14ac:dyDescent="0.25">
      <c r="K67" s="138"/>
      <c r="L67" s="138"/>
      <c r="M67" s="140"/>
      <c r="N67" s="141"/>
      <c r="O67" s="138"/>
      <c r="IS67" s="3" t="e">
        <f>'miRNA Table'!#REF!</f>
        <v>#REF!</v>
      </c>
      <c r="IT67" s="3" t="e">
        <f>'miRNA Table'!#REF!</f>
        <v>#REF!</v>
      </c>
      <c r="IU67" s="37" t="str">
        <f t="shared" si="4"/>
        <v/>
      </c>
      <c r="IV67" s="38" t="str">
        <f t="shared" si="4"/>
        <v/>
      </c>
    </row>
    <row r="68" spans="11:256" ht="15" customHeight="1" x14ac:dyDescent="0.25">
      <c r="K68" s="138"/>
      <c r="L68" s="138"/>
      <c r="M68" s="140"/>
      <c r="N68" s="141"/>
      <c r="O68" s="138"/>
      <c r="IS68" s="3" t="e">
        <f>'miRNA Table'!#REF!</f>
        <v>#REF!</v>
      </c>
      <c r="IT68" s="3" t="e">
        <f>'miRNA Table'!#REF!</f>
        <v>#REF!</v>
      </c>
      <c r="IU68" s="37" t="str">
        <f t="shared" si="4"/>
        <v/>
      </c>
      <c r="IV68" s="38" t="str">
        <f t="shared" si="4"/>
        <v/>
      </c>
    </row>
    <row r="69" spans="11:256" ht="15" customHeight="1" x14ac:dyDescent="0.25">
      <c r="K69" s="138"/>
      <c r="L69" s="138"/>
      <c r="M69" s="140"/>
      <c r="N69" s="141"/>
      <c r="O69" s="138"/>
      <c r="IS69" s="3" t="e">
        <f>'miRNA Table'!#REF!</f>
        <v>#REF!</v>
      </c>
      <c r="IT69" s="3" t="e">
        <f>'miRNA Table'!#REF!</f>
        <v>#REF!</v>
      </c>
      <c r="IU69" s="37" t="str">
        <f t="shared" si="4"/>
        <v/>
      </c>
      <c r="IV69" s="38" t="str">
        <f t="shared" si="4"/>
        <v/>
      </c>
    </row>
    <row r="70" spans="11:256" ht="15" customHeight="1" x14ac:dyDescent="0.25">
      <c r="K70" s="138"/>
      <c r="L70" s="138"/>
      <c r="M70" s="140"/>
      <c r="N70" s="141"/>
      <c r="O70" s="138"/>
      <c r="IS70" s="3" t="e">
        <f>'miRNA Table'!#REF!</f>
        <v>#REF!</v>
      </c>
      <c r="IT70" s="3" t="e">
        <f>'miRNA Table'!#REF!</f>
        <v>#REF!</v>
      </c>
      <c r="IU70" s="37" t="str">
        <f t="shared" si="4"/>
        <v/>
      </c>
      <c r="IV70" s="38" t="str">
        <f t="shared" si="4"/>
        <v/>
      </c>
    </row>
    <row r="71" spans="11:256" ht="15" customHeight="1" x14ac:dyDescent="0.25">
      <c r="K71" s="138"/>
      <c r="L71" s="138"/>
      <c r="M71" s="140"/>
      <c r="N71" s="141"/>
      <c r="O71" s="138"/>
      <c r="IS71" s="3" t="e">
        <f>'miRNA Table'!#REF!</f>
        <v>#REF!</v>
      </c>
      <c r="IT71" s="3" t="e">
        <f>'miRNA Table'!#REF!</f>
        <v>#REF!</v>
      </c>
      <c r="IU71" s="37" t="str">
        <f t="shared" si="4"/>
        <v/>
      </c>
      <c r="IV71" s="38" t="str">
        <f t="shared" si="4"/>
        <v/>
      </c>
    </row>
    <row r="72" spans="11:256" ht="15" customHeight="1" x14ac:dyDescent="0.25">
      <c r="K72" s="138"/>
      <c r="L72" s="138"/>
      <c r="M72" s="140"/>
      <c r="N72" s="141"/>
      <c r="O72" s="138"/>
      <c r="IS72" s="3" t="e">
        <f>'miRNA Table'!#REF!</f>
        <v>#REF!</v>
      </c>
      <c r="IT72" s="3" t="e">
        <f>'miRNA Table'!#REF!</f>
        <v>#REF!</v>
      </c>
      <c r="IU72" s="37" t="str">
        <f t="shared" si="4"/>
        <v/>
      </c>
      <c r="IV72" s="38" t="str">
        <f t="shared" si="4"/>
        <v/>
      </c>
    </row>
    <row r="73" spans="11:256" ht="15" customHeight="1" x14ac:dyDescent="0.25">
      <c r="K73" s="138"/>
      <c r="L73" s="138"/>
      <c r="M73" s="140"/>
      <c r="N73" s="141"/>
      <c r="O73" s="138"/>
      <c r="IS73" s="3" t="e">
        <f>'miRNA Table'!#REF!</f>
        <v>#REF!</v>
      </c>
      <c r="IT73" s="3" t="e">
        <f>'miRNA Table'!#REF!</f>
        <v>#REF!</v>
      </c>
      <c r="IU73" s="37" t="str">
        <f t="shared" si="4"/>
        <v/>
      </c>
      <c r="IV73" s="38" t="str">
        <f t="shared" si="4"/>
        <v/>
      </c>
    </row>
    <row r="74" spans="11:256" ht="15" customHeight="1" x14ac:dyDescent="0.25">
      <c r="K74" s="138"/>
      <c r="L74" s="138"/>
      <c r="M74" s="140"/>
      <c r="N74" s="141"/>
      <c r="O74" s="138"/>
      <c r="IS74" s="3" t="e">
        <f>'miRNA Table'!#REF!</f>
        <v>#REF!</v>
      </c>
      <c r="IT74" s="3" t="e">
        <f>'miRNA Table'!#REF!</f>
        <v>#REF!</v>
      </c>
      <c r="IU74" s="37" t="str">
        <f t="shared" si="4"/>
        <v/>
      </c>
      <c r="IV74" s="38" t="str">
        <f t="shared" si="4"/>
        <v/>
      </c>
    </row>
    <row r="75" spans="11:256" ht="15" customHeight="1" x14ac:dyDescent="0.25">
      <c r="K75" s="138"/>
      <c r="L75" s="138"/>
      <c r="M75" s="140"/>
      <c r="N75" s="141"/>
      <c r="O75" s="138"/>
      <c r="IS75" s="3" t="e">
        <f>'miRNA Table'!#REF!</f>
        <v>#REF!</v>
      </c>
      <c r="IT75" s="3" t="e">
        <f>'miRNA Table'!#REF!</f>
        <v>#REF!</v>
      </c>
      <c r="IU75" s="37" t="str">
        <f t="shared" si="4"/>
        <v/>
      </c>
      <c r="IV75" s="38" t="str">
        <f t="shared" si="4"/>
        <v/>
      </c>
    </row>
    <row r="76" spans="11:256" ht="15" customHeight="1" x14ac:dyDescent="0.25">
      <c r="K76" s="138"/>
      <c r="L76" s="138"/>
      <c r="M76" s="140"/>
      <c r="N76" s="141"/>
      <c r="O76" s="138"/>
      <c r="IS76" s="3" t="e">
        <f>'miRNA Table'!#REF!</f>
        <v>#REF!</v>
      </c>
      <c r="IT76" s="3" t="e">
        <f>'miRNA Table'!#REF!</f>
        <v>#REF!</v>
      </c>
      <c r="IU76" s="37" t="str">
        <f t="shared" si="4"/>
        <v/>
      </c>
      <c r="IV76" s="38" t="str">
        <f t="shared" si="4"/>
        <v/>
      </c>
    </row>
    <row r="77" spans="11:256" ht="15" customHeight="1" x14ac:dyDescent="0.25">
      <c r="K77" s="138"/>
      <c r="L77" s="138"/>
      <c r="M77" s="140"/>
      <c r="N77" s="141"/>
      <c r="O77" s="138"/>
      <c r="IS77" s="3" t="e">
        <f>'miRNA Table'!#REF!</f>
        <v>#REF!</v>
      </c>
      <c r="IT77" s="3" t="e">
        <f>'miRNA Table'!#REF!</f>
        <v>#REF!</v>
      </c>
      <c r="IU77" s="37" t="str">
        <f t="shared" si="4"/>
        <v/>
      </c>
      <c r="IV77" s="38" t="str">
        <f t="shared" si="4"/>
        <v/>
      </c>
    </row>
    <row r="78" spans="11:256" ht="15" customHeight="1" x14ac:dyDescent="0.25">
      <c r="K78" s="138"/>
      <c r="L78" s="138"/>
      <c r="M78" s="140"/>
      <c r="N78" s="141"/>
      <c r="O78" s="138"/>
      <c r="IS78" s="3" t="e">
        <f>'miRNA Table'!#REF!</f>
        <v>#REF!</v>
      </c>
      <c r="IT78" s="3" t="e">
        <f>'miRNA Table'!#REF!</f>
        <v>#REF!</v>
      </c>
      <c r="IU78" s="37" t="str">
        <f>IF(ISNUMBER(M78),M78,"")</f>
        <v/>
      </c>
      <c r="IV78" s="38" t="str">
        <f>IF(ISNUMBER(N78),N78,"")</f>
        <v/>
      </c>
    </row>
    <row r="79" spans="11:256" ht="15" customHeight="1" x14ac:dyDescent="0.25">
      <c r="K79" s="138"/>
      <c r="L79" s="138"/>
      <c r="M79" s="140"/>
      <c r="N79" s="141"/>
      <c r="O79" s="138"/>
      <c r="IS79" s="3" t="e">
        <f>'miRNA Table'!#REF!</f>
        <v>#REF!</v>
      </c>
      <c r="IT79" s="3" t="e">
        <f>'miRNA Table'!#REF!</f>
        <v>#REF!</v>
      </c>
      <c r="IU79" s="37" t="str">
        <f t="shared" ref="IU79:IV90" si="5">IF(ISNUMBER(M79),M79,"")</f>
        <v/>
      </c>
      <c r="IV79" s="38" t="str">
        <f t="shared" si="5"/>
        <v/>
      </c>
    </row>
    <row r="80" spans="11:256" ht="15" customHeight="1" x14ac:dyDescent="0.25">
      <c r="K80" s="138"/>
      <c r="L80" s="138"/>
      <c r="M80" s="140"/>
      <c r="N80" s="141"/>
      <c r="O80" s="138"/>
      <c r="IS80" s="3" t="e">
        <f>'miRNA Table'!#REF!</f>
        <v>#REF!</v>
      </c>
      <c r="IT80" s="3" t="e">
        <f>'miRNA Table'!#REF!</f>
        <v>#REF!</v>
      </c>
      <c r="IU80" s="37" t="str">
        <f t="shared" si="5"/>
        <v/>
      </c>
      <c r="IV80" s="38" t="str">
        <f t="shared" si="5"/>
        <v/>
      </c>
    </row>
    <row r="81" spans="11:256" ht="15" customHeight="1" x14ac:dyDescent="0.25">
      <c r="K81" s="138"/>
      <c r="L81" s="138"/>
      <c r="M81" s="140"/>
      <c r="N81" s="141"/>
      <c r="O81" s="138"/>
      <c r="IS81" s="3" t="e">
        <f>'miRNA Table'!#REF!</f>
        <v>#REF!</v>
      </c>
      <c r="IT81" s="3" t="e">
        <f>'miRNA Table'!#REF!</f>
        <v>#REF!</v>
      </c>
      <c r="IU81" s="37" t="str">
        <f t="shared" si="5"/>
        <v/>
      </c>
      <c r="IV81" s="38" t="str">
        <f t="shared" si="5"/>
        <v/>
      </c>
    </row>
    <row r="82" spans="11:256" ht="15" customHeight="1" x14ac:dyDescent="0.25">
      <c r="K82" s="138"/>
      <c r="L82" s="138"/>
      <c r="M82" s="140"/>
      <c r="N82" s="141"/>
      <c r="O82" s="138"/>
      <c r="IS82" s="3" t="e">
        <f>'miRNA Table'!#REF!</f>
        <v>#REF!</v>
      </c>
      <c r="IT82" s="3" t="e">
        <f>'miRNA Table'!#REF!</f>
        <v>#REF!</v>
      </c>
      <c r="IU82" s="37" t="str">
        <f t="shared" si="5"/>
        <v/>
      </c>
      <c r="IV82" s="38" t="str">
        <f t="shared" si="5"/>
        <v/>
      </c>
    </row>
    <row r="83" spans="11:256" ht="15" customHeight="1" x14ac:dyDescent="0.25">
      <c r="K83" s="138"/>
      <c r="L83" s="138"/>
      <c r="M83" s="140"/>
      <c r="N83" s="141"/>
      <c r="O83" s="138"/>
      <c r="IS83" s="3" t="e">
        <f>'miRNA Table'!#REF!</f>
        <v>#REF!</v>
      </c>
      <c r="IT83" s="3" t="e">
        <f>'miRNA Table'!#REF!</f>
        <v>#REF!</v>
      </c>
      <c r="IU83" s="37" t="str">
        <f t="shared" si="5"/>
        <v/>
      </c>
      <c r="IV83" s="38" t="str">
        <f t="shared" si="5"/>
        <v/>
      </c>
    </row>
    <row r="84" spans="11:256" ht="15" customHeight="1" x14ac:dyDescent="0.25">
      <c r="K84" s="138"/>
      <c r="L84" s="138"/>
      <c r="M84" s="140"/>
      <c r="N84" s="141"/>
      <c r="O84" s="138"/>
      <c r="IS84" s="3" t="e">
        <f>'miRNA Table'!#REF!</f>
        <v>#REF!</v>
      </c>
      <c r="IT84" s="3" t="e">
        <f>'miRNA Table'!#REF!</f>
        <v>#REF!</v>
      </c>
      <c r="IU84" s="37" t="str">
        <f t="shared" si="5"/>
        <v/>
      </c>
      <c r="IV84" s="38" t="str">
        <f t="shared" si="5"/>
        <v/>
      </c>
    </row>
    <row r="85" spans="11:256" ht="15" customHeight="1" x14ac:dyDescent="0.25">
      <c r="K85" s="138"/>
      <c r="L85" s="138"/>
      <c r="M85" s="140"/>
      <c r="N85" s="141"/>
      <c r="O85" s="138"/>
      <c r="IS85" s="3" t="e">
        <f>'miRNA Table'!#REF!</f>
        <v>#REF!</v>
      </c>
      <c r="IT85" s="3" t="e">
        <f>'miRNA Table'!#REF!</f>
        <v>#REF!</v>
      </c>
      <c r="IU85" s="37" t="str">
        <f t="shared" si="5"/>
        <v/>
      </c>
      <c r="IV85" s="38" t="str">
        <f t="shared" si="5"/>
        <v/>
      </c>
    </row>
    <row r="86" spans="11:256" ht="15" customHeight="1" x14ac:dyDescent="0.25">
      <c r="K86" s="138"/>
      <c r="L86" s="138"/>
      <c r="M86" s="140"/>
      <c r="N86" s="141"/>
      <c r="O86" s="138"/>
      <c r="IS86" s="3" t="e">
        <f>'miRNA Table'!#REF!</f>
        <v>#REF!</v>
      </c>
      <c r="IT86" s="3" t="e">
        <f>'miRNA Table'!#REF!</f>
        <v>#REF!</v>
      </c>
      <c r="IU86" s="37" t="str">
        <f t="shared" si="5"/>
        <v/>
      </c>
      <c r="IV86" s="38" t="str">
        <f t="shared" si="5"/>
        <v/>
      </c>
    </row>
    <row r="87" spans="11:256" ht="15" customHeight="1" x14ac:dyDescent="0.25">
      <c r="K87" s="138"/>
      <c r="L87" s="138"/>
      <c r="M87" s="140"/>
      <c r="N87" s="141"/>
      <c r="O87" s="138"/>
      <c r="IS87" s="3" t="e">
        <f>'miRNA Table'!#REF!</f>
        <v>#REF!</v>
      </c>
      <c r="IT87" s="3" t="e">
        <f>'miRNA Table'!#REF!</f>
        <v>#REF!</v>
      </c>
      <c r="IU87" s="37" t="str">
        <f t="shared" si="5"/>
        <v/>
      </c>
      <c r="IV87" s="38" t="str">
        <f t="shared" si="5"/>
        <v/>
      </c>
    </row>
    <row r="88" spans="11:256" ht="15" customHeight="1" x14ac:dyDescent="0.25">
      <c r="K88" s="138"/>
      <c r="L88" s="138"/>
      <c r="M88" s="140"/>
      <c r="N88" s="141"/>
      <c r="O88" s="138"/>
      <c r="IS88" s="3" t="e">
        <f>'miRNA Table'!#REF!</f>
        <v>#REF!</v>
      </c>
      <c r="IT88" s="3" t="e">
        <f>'miRNA Table'!#REF!</f>
        <v>#REF!</v>
      </c>
      <c r="IU88" s="37" t="str">
        <f t="shared" si="5"/>
        <v/>
      </c>
      <c r="IV88" s="38" t="str">
        <f t="shared" si="5"/>
        <v/>
      </c>
    </row>
    <row r="89" spans="11:256" ht="15" customHeight="1" x14ac:dyDescent="0.25">
      <c r="K89" s="138"/>
      <c r="L89" s="138"/>
      <c r="M89" s="140"/>
      <c r="N89" s="141"/>
      <c r="O89" s="138"/>
      <c r="IS89" s="3" t="e">
        <f>'miRNA Table'!#REF!</f>
        <v>#REF!</v>
      </c>
      <c r="IT89" s="3" t="e">
        <f>'miRNA Table'!#REF!</f>
        <v>#REF!</v>
      </c>
      <c r="IU89" s="37" t="str">
        <f t="shared" si="5"/>
        <v/>
      </c>
      <c r="IV89" s="38" t="str">
        <f t="shared" si="5"/>
        <v/>
      </c>
    </row>
    <row r="90" spans="11:256" ht="15" customHeight="1" x14ac:dyDescent="0.25">
      <c r="K90" s="138"/>
      <c r="L90" s="138"/>
      <c r="M90" s="140"/>
      <c r="N90" s="141"/>
      <c r="O90" s="138"/>
      <c r="IS90" s="3" t="e">
        <f>'miRNA Table'!#REF!</f>
        <v>#REF!</v>
      </c>
      <c r="IT90" s="3" t="e">
        <f>'miRNA Table'!#REF!</f>
        <v>#REF!</v>
      </c>
      <c r="IU90" s="37" t="str">
        <f t="shared" si="5"/>
        <v/>
      </c>
      <c r="IV90" s="38" t="str">
        <f t="shared" si="5"/>
        <v/>
      </c>
    </row>
  </sheetData>
  <mergeCells count="7">
    <mergeCell ref="IU5:IV5"/>
    <mergeCell ref="A1:C1"/>
    <mergeCell ref="F1:H1"/>
    <mergeCell ref="A2:I2"/>
    <mergeCell ref="A3:I3"/>
    <mergeCell ref="A4:I4"/>
    <mergeCell ref="M5:O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B99"/>
  <sheetViews>
    <sheetView workbookViewId="0"/>
  </sheetViews>
  <sheetFormatPr defaultColWidth="6.59765625" defaultRowHeight="15" customHeight="1" x14ac:dyDescent="0.25"/>
  <cols>
    <col min="1" max="1" width="25.59765625" style="47" customWidth="1"/>
    <col min="2" max="14" width="6.59765625" style="47"/>
    <col min="15" max="15" width="25.59765625" style="47" customWidth="1"/>
    <col min="16" max="52" width="6.59765625" style="47"/>
    <col min="53" max="53" width="25.59765625" style="47" customWidth="1"/>
    <col min="54" max="78" width="6.59765625" style="47"/>
    <col min="79" max="80" width="12.59765625" style="47" customWidth="1"/>
    <col min="81" max="81" width="25.59765625" style="47" customWidth="1"/>
    <col min="82" max="82" width="6.59765625" style="47" customWidth="1"/>
    <col min="83" max="106" width="12.59765625" style="47" customWidth="1"/>
    <col min="107" max="16384" width="6.59765625" style="47"/>
  </cols>
  <sheetData>
    <row r="1" spans="1:106" s="45" customFormat="1" ht="15" customHeight="1" x14ac:dyDescent="0.25">
      <c r="A1" s="54"/>
      <c r="B1" s="13"/>
      <c r="C1" s="181" t="s">
        <v>48</v>
      </c>
      <c r="D1" s="184"/>
      <c r="E1" s="184"/>
      <c r="F1" s="184"/>
      <c r="G1" s="184"/>
      <c r="H1" s="184"/>
      <c r="I1" s="184"/>
      <c r="J1" s="184"/>
      <c r="K1" s="184"/>
      <c r="L1" s="184"/>
      <c r="M1" s="184"/>
      <c r="N1" s="185"/>
      <c r="O1" s="54"/>
      <c r="P1" s="83"/>
      <c r="Q1" s="181" t="s">
        <v>48</v>
      </c>
      <c r="R1" s="184"/>
      <c r="S1" s="184"/>
      <c r="T1" s="184"/>
      <c r="U1" s="184"/>
      <c r="V1" s="184"/>
      <c r="W1" s="184"/>
      <c r="X1" s="184"/>
      <c r="Y1" s="184"/>
      <c r="Z1" s="184"/>
      <c r="AA1" s="184"/>
      <c r="AB1" s="184"/>
      <c r="AC1" s="278" t="s">
        <v>138</v>
      </c>
      <c r="AD1" s="279"/>
      <c r="AE1" s="279"/>
      <c r="AF1" s="279"/>
      <c r="AG1" s="279"/>
      <c r="AH1" s="279"/>
      <c r="AI1" s="279"/>
      <c r="AJ1" s="279"/>
      <c r="AK1" s="279"/>
      <c r="AL1" s="279"/>
      <c r="AM1" s="279"/>
      <c r="AN1" s="279"/>
      <c r="AO1" s="279"/>
      <c r="AP1" s="279"/>
      <c r="AQ1" s="279"/>
      <c r="AR1" s="279"/>
      <c r="AS1" s="279"/>
      <c r="AT1" s="279"/>
      <c r="AU1" s="279"/>
      <c r="AV1" s="279"/>
      <c r="AW1" s="279"/>
      <c r="AX1" s="279"/>
      <c r="AY1" s="279"/>
      <c r="AZ1" s="280"/>
      <c r="BA1" s="106"/>
      <c r="BB1" s="13"/>
      <c r="BC1" s="181" t="s">
        <v>49</v>
      </c>
      <c r="BD1" s="184"/>
      <c r="BE1" s="184"/>
      <c r="BF1" s="184"/>
      <c r="BG1" s="184"/>
      <c r="BH1" s="184"/>
      <c r="BI1" s="184"/>
      <c r="BJ1" s="184"/>
      <c r="BK1" s="184"/>
      <c r="BL1" s="184"/>
      <c r="BM1" s="184"/>
      <c r="BN1" s="184"/>
      <c r="BO1" s="184"/>
      <c r="BP1" s="184"/>
      <c r="BQ1" s="184"/>
      <c r="BR1" s="184"/>
      <c r="BS1" s="184"/>
      <c r="BT1" s="184"/>
      <c r="BU1" s="184"/>
      <c r="BV1" s="184"/>
      <c r="BW1" s="184"/>
      <c r="BX1" s="184"/>
      <c r="BY1" s="184"/>
      <c r="BZ1" s="185"/>
      <c r="CA1" s="181" t="s">
        <v>50</v>
      </c>
      <c r="CB1" s="185"/>
      <c r="CC1" s="54"/>
      <c r="CD1" s="13"/>
      <c r="CE1" s="181" t="s">
        <v>51</v>
      </c>
      <c r="CF1" s="184"/>
      <c r="CG1" s="184"/>
      <c r="CH1" s="184"/>
      <c r="CI1" s="184"/>
      <c r="CJ1" s="184"/>
      <c r="CK1" s="184"/>
      <c r="CL1" s="184"/>
      <c r="CM1" s="184"/>
      <c r="CN1" s="184"/>
      <c r="CO1" s="184"/>
      <c r="CP1" s="184"/>
      <c r="CQ1" s="184"/>
      <c r="CR1" s="184"/>
      <c r="CS1" s="184"/>
      <c r="CT1" s="184"/>
      <c r="CU1" s="184"/>
      <c r="CV1" s="184"/>
      <c r="CW1" s="184"/>
      <c r="CX1" s="184"/>
      <c r="CY1" s="184"/>
      <c r="CZ1" s="184"/>
      <c r="DA1" s="184"/>
      <c r="DB1" s="184"/>
    </row>
    <row r="2" spans="1:106" ht="15" customHeight="1" thickBot="1" x14ac:dyDescent="0.3">
      <c r="A2" s="243" t="s">
        <v>115</v>
      </c>
      <c r="B2" s="243" t="s">
        <v>152</v>
      </c>
      <c r="C2" s="181" t="str">
        <f>CA2</f>
        <v>Test Group</v>
      </c>
      <c r="D2" s="184"/>
      <c r="E2" s="184"/>
      <c r="F2" s="184"/>
      <c r="G2" s="184"/>
      <c r="H2" s="184"/>
      <c r="I2" s="184"/>
      <c r="J2" s="184"/>
      <c r="K2" s="184"/>
      <c r="L2" s="184"/>
      <c r="M2" s="184"/>
      <c r="N2" s="185"/>
      <c r="O2" s="243" t="s">
        <v>115</v>
      </c>
      <c r="P2" s="243" t="s">
        <v>152</v>
      </c>
      <c r="Q2" s="202" t="str">
        <f>CB2</f>
        <v>Control Group</v>
      </c>
      <c r="R2" s="203"/>
      <c r="S2" s="203"/>
      <c r="T2" s="203"/>
      <c r="U2" s="203"/>
      <c r="V2" s="203"/>
      <c r="W2" s="203"/>
      <c r="X2" s="203"/>
      <c r="Y2" s="203"/>
      <c r="Z2" s="203"/>
      <c r="AA2" s="203"/>
      <c r="AB2" s="203"/>
      <c r="AC2" s="281" t="str">
        <f>CA2</f>
        <v>Test Group</v>
      </c>
      <c r="AD2" s="282"/>
      <c r="AE2" s="282"/>
      <c r="AF2" s="282"/>
      <c r="AG2" s="282"/>
      <c r="AH2" s="282"/>
      <c r="AI2" s="282"/>
      <c r="AJ2" s="282"/>
      <c r="AK2" s="282"/>
      <c r="AL2" s="282"/>
      <c r="AM2" s="282"/>
      <c r="AN2" s="282"/>
      <c r="AO2" s="282" t="str">
        <f>CB2</f>
        <v>Control Group</v>
      </c>
      <c r="AP2" s="282"/>
      <c r="AQ2" s="282"/>
      <c r="AR2" s="282"/>
      <c r="AS2" s="282"/>
      <c r="AT2" s="282"/>
      <c r="AU2" s="282"/>
      <c r="AV2" s="282"/>
      <c r="AW2" s="282"/>
      <c r="AX2" s="282"/>
      <c r="AY2" s="282"/>
      <c r="AZ2" s="283"/>
      <c r="BA2" s="276" t="s">
        <v>115</v>
      </c>
      <c r="BB2" s="243" t="s">
        <v>152</v>
      </c>
      <c r="BC2" s="181" t="str">
        <f>C2</f>
        <v>Test Group</v>
      </c>
      <c r="BD2" s="184"/>
      <c r="BE2" s="184"/>
      <c r="BF2" s="184"/>
      <c r="BG2" s="184"/>
      <c r="BH2" s="184"/>
      <c r="BI2" s="184"/>
      <c r="BJ2" s="184"/>
      <c r="BK2" s="184"/>
      <c r="BL2" s="184"/>
      <c r="BM2" s="184"/>
      <c r="BN2" s="185"/>
      <c r="BO2" s="181" t="str">
        <f>Q2</f>
        <v>Control Group</v>
      </c>
      <c r="BP2" s="184"/>
      <c r="BQ2" s="184"/>
      <c r="BR2" s="184"/>
      <c r="BS2" s="184"/>
      <c r="BT2" s="184"/>
      <c r="BU2" s="184"/>
      <c r="BV2" s="184"/>
      <c r="BW2" s="184"/>
      <c r="BX2" s="184"/>
      <c r="BY2" s="184"/>
      <c r="BZ2" s="185"/>
      <c r="CA2" s="243" t="str">
        <f>Results!C2</f>
        <v>Test Group</v>
      </c>
      <c r="CB2" s="243" t="str">
        <f>Results!D2</f>
        <v>Control Group</v>
      </c>
      <c r="CC2" s="243" t="s">
        <v>115</v>
      </c>
      <c r="CD2" s="243" t="s">
        <v>152</v>
      </c>
      <c r="CE2" s="181" t="str">
        <f>C2</f>
        <v>Test Group</v>
      </c>
      <c r="CF2" s="184"/>
      <c r="CG2" s="184"/>
      <c r="CH2" s="184"/>
      <c r="CI2" s="184"/>
      <c r="CJ2" s="184"/>
      <c r="CK2" s="184"/>
      <c r="CL2" s="184"/>
      <c r="CM2" s="184"/>
      <c r="CN2" s="184"/>
      <c r="CO2" s="184"/>
      <c r="CP2" s="185"/>
      <c r="CQ2" s="181" t="str">
        <f>Q2</f>
        <v>Control Group</v>
      </c>
      <c r="CR2" s="184"/>
      <c r="CS2" s="184"/>
      <c r="CT2" s="184"/>
      <c r="CU2" s="184"/>
      <c r="CV2" s="184"/>
      <c r="CW2" s="184"/>
      <c r="CX2" s="184"/>
      <c r="CY2" s="184"/>
      <c r="CZ2" s="184"/>
      <c r="DA2" s="184"/>
      <c r="DB2" s="185"/>
    </row>
    <row r="3" spans="1:106" ht="15" customHeight="1" thickBot="1" x14ac:dyDescent="0.3">
      <c r="A3" s="270"/>
      <c r="B3" s="270"/>
      <c r="C3" s="88" t="s">
        <v>23</v>
      </c>
      <c r="D3" s="88" t="s">
        <v>24</v>
      </c>
      <c r="E3" s="88" t="s">
        <v>25</v>
      </c>
      <c r="F3" s="88" t="s">
        <v>37</v>
      </c>
      <c r="G3" s="88" t="s">
        <v>38</v>
      </c>
      <c r="H3" s="88" t="s">
        <v>39</v>
      </c>
      <c r="I3" s="88" t="s">
        <v>40</v>
      </c>
      <c r="J3" s="88" t="s">
        <v>41</v>
      </c>
      <c r="K3" s="88" t="s">
        <v>42</v>
      </c>
      <c r="L3" s="88" t="s">
        <v>43</v>
      </c>
      <c r="M3" s="88" t="s">
        <v>147</v>
      </c>
      <c r="N3" s="88" t="s">
        <v>148</v>
      </c>
      <c r="O3" s="270"/>
      <c r="P3" s="270"/>
      <c r="Q3" s="88" t="s">
        <v>23</v>
      </c>
      <c r="R3" s="88" t="s">
        <v>24</v>
      </c>
      <c r="S3" s="88" t="s">
        <v>25</v>
      </c>
      <c r="T3" s="88" t="s">
        <v>37</v>
      </c>
      <c r="U3" s="88" t="s">
        <v>38</v>
      </c>
      <c r="V3" s="88" t="s">
        <v>39</v>
      </c>
      <c r="W3" s="88" t="s">
        <v>40</v>
      </c>
      <c r="X3" s="88" t="s">
        <v>41</v>
      </c>
      <c r="Y3" s="88" t="s">
        <v>42</v>
      </c>
      <c r="Z3" s="88" t="s">
        <v>43</v>
      </c>
      <c r="AA3" s="88" t="s">
        <v>147</v>
      </c>
      <c r="AB3" s="88" t="s">
        <v>148</v>
      </c>
      <c r="AC3" s="125" t="s">
        <v>23</v>
      </c>
      <c r="AD3" s="126" t="s">
        <v>24</v>
      </c>
      <c r="AE3" s="126" t="s">
        <v>25</v>
      </c>
      <c r="AF3" s="126" t="s">
        <v>37</v>
      </c>
      <c r="AG3" s="126" t="s">
        <v>38</v>
      </c>
      <c r="AH3" s="126" t="s">
        <v>39</v>
      </c>
      <c r="AI3" s="126" t="s">
        <v>40</v>
      </c>
      <c r="AJ3" s="126" t="s">
        <v>41</v>
      </c>
      <c r="AK3" s="126" t="s">
        <v>42</v>
      </c>
      <c r="AL3" s="126" t="s">
        <v>43</v>
      </c>
      <c r="AM3" s="126" t="s">
        <v>147</v>
      </c>
      <c r="AN3" s="126" t="s">
        <v>148</v>
      </c>
      <c r="AO3" s="126" t="s">
        <v>23</v>
      </c>
      <c r="AP3" s="126" t="s">
        <v>24</v>
      </c>
      <c r="AQ3" s="126" t="s">
        <v>25</v>
      </c>
      <c r="AR3" s="126" t="s">
        <v>37</v>
      </c>
      <c r="AS3" s="126" t="s">
        <v>38</v>
      </c>
      <c r="AT3" s="126" t="s">
        <v>39</v>
      </c>
      <c r="AU3" s="126" t="s">
        <v>40</v>
      </c>
      <c r="AV3" s="126" t="s">
        <v>41</v>
      </c>
      <c r="AW3" s="126" t="s">
        <v>42</v>
      </c>
      <c r="AX3" s="126" t="s">
        <v>43</v>
      </c>
      <c r="AY3" s="126" t="s">
        <v>147</v>
      </c>
      <c r="AZ3" s="130" t="s">
        <v>148</v>
      </c>
      <c r="BA3" s="277"/>
      <c r="BB3" s="270"/>
      <c r="BC3" s="88" t="s">
        <v>23</v>
      </c>
      <c r="BD3" s="88" t="s">
        <v>24</v>
      </c>
      <c r="BE3" s="88" t="s">
        <v>25</v>
      </c>
      <c r="BF3" s="88" t="s">
        <v>37</v>
      </c>
      <c r="BG3" s="88" t="s">
        <v>38</v>
      </c>
      <c r="BH3" s="88" t="s">
        <v>39</v>
      </c>
      <c r="BI3" s="88" t="s">
        <v>40</v>
      </c>
      <c r="BJ3" s="88" t="s">
        <v>41</v>
      </c>
      <c r="BK3" s="88" t="s">
        <v>42</v>
      </c>
      <c r="BL3" s="88" t="s">
        <v>43</v>
      </c>
      <c r="BM3" s="88" t="s">
        <v>147</v>
      </c>
      <c r="BN3" s="88" t="s">
        <v>148</v>
      </c>
      <c r="BO3" s="88" t="s">
        <v>23</v>
      </c>
      <c r="BP3" s="88" t="s">
        <v>24</v>
      </c>
      <c r="BQ3" s="88" t="s">
        <v>25</v>
      </c>
      <c r="BR3" s="88" t="s">
        <v>37</v>
      </c>
      <c r="BS3" s="88" t="s">
        <v>38</v>
      </c>
      <c r="BT3" s="88" t="s">
        <v>39</v>
      </c>
      <c r="BU3" s="88" t="s">
        <v>40</v>
      </c>
      <c r="BV3" s="88" t="s">
        <v>41</v>
      </c>
      <c r="BW3" s="88" t="s">
        <v>42</v>
      </c>
      <c r="BX3" s="88" t="s">
        <v>43</v>
      </c>
      <c r="BY3" s="88" t="s">
        <v>147</v>
      </c>
      <c r="BZ3" s="88" t="s">
        <v>148</v>
      </c>
      <c r="CA3" s="270"/>
      <c r="CB3" s="270"/>
      <c r="CC3" s="270"/>
      <c r="CD3" s="270"/>
      <c r="CE3" s="88" t="s">
        <v>23</v>
      </c>
      <c r="CF3" s="88" t="s">
        <v>24</v>
      </c>
      <c r="CG3" s="88" t="s">
        <v>25</v>
      </c>
      <c r="CH3" s="88" t="s">
        <v>37</v>
      </c>
      <c r="CI3" s="88" t="s">
        <v>38</v>
      </c>
      <c r="CJ3" s="88" t="s">
        <v>39</v>
      </c>
      <c r="CK3" s="88" t="s">
        <v>40</v>
      </c>
      <c r="CL3" s="88" t="s">
        <v>41</v>
      </c>
      <c r="CM3" s="88" t="s">
        <v>42</v>
      </c>
      <c r="CN3" s="88" t="s">
        <v>43</v>
      </c>
      <c r="CO3" s="88" t="s">
        <v>147</v>
      </c>
      <c r="CP3" s="88" t="s">
        <v>148</v>
      </c>
      <c r="CQ3" s="88" t="s">
        <v>23</v>
      </c>
      <c r="CR3" s="88" t="s">
        <v>24</v>
      </c>
      <c r="CS3" s="88" t="s">
        <v>25</v>
      </c>
      <c r="CT3" s="88" t="s">
        <v>37</v>
      </c>
      <c r="CU3" s="88" t="s">
        <v>38</v>
      </c>
      <c r="CV3" s="88" t="s">
        <v>39</v>
      </c>
      <c r="CW3" s="88" t="s">
        <v>40</v>
      </c>
      <c r="CX3" s="88" t="s">
        <v>41</v>
      </c>
      <c r="CY3" s="88" t="s">
        <v>42</v>
      </c>
      <c r="CZ3" s="88" t="s">
        <v>43</v>
      </c>
      <c r="DA3" s="88" t="s">
        <v>147</v>
      </c>
      <c r="DB3" s="88" t="s">
        <v>148</v>
      </c>
    </row>
    <row r="4" spans="1:106" ht="15" customHeight="1" x14ac:dyDescent="0.25">
      <c r="A4" s="93" t="str">
        <f>'miRNA Table'!B3</f>
        <v>hsa-miR-183-5p</v>
      </c>
      <c r="B4" s="94">
        <v>1</v>
      </c>
      <c r="C4" s="95">
        <f>IF('Test Sample Data'!C3="","",IF(SUM('Test Sample Data'!C$3:C$14)&gt;10,IF(AND(ISNUMBER('Test Sample Data'!C3),'Test Sample Data'!C3&lt;$C$17, 'Test Sample Data'!C3&gt;0),'Test Sample Data'!C3,$C$17),""))</f>
        <v>31.18</v>
      </c>
      <c r="D4" s="95">
        <f>IF('Test Sample Data'!D3="","",IF(SUM('Test Sample Data'!D$3:D$14)&gt;10,IF(AND(ISNUMBER('Test Sample Data'!D3),'Test Sample Data'!D3&lt;$C$17, 'Test Sample Data'!D3&gt;0),'Test Sample Data'!D3,$C$17),""))</f>
        <v>30.82</v>
      </c>
      <c r="E4" s="95">
        <f>IF('Test Sample Data'!E3="","",IF(SUM('Test Sample Data'!E$3:E$14)&gt;10,IF(AND(ISNUMBER('Test Sample Data'!E3),'Test Sample Data'!E3&lt;$C$17, 'Test Sample Data'!E3&gt;0),'Test Sample Data'!E3,$C$17),""))</f>
        <v>31.32</v>
      </c>
      <c r="F4" s="95" t="str">
        <f>IF('Test Sample Data'!F3="","",IF(SUM('Test Sample Data'!F$3:F$14)&gt;10,IF(AND(ISNUMBER('Test Sample Data'!F3),'Test Sample Data'!F3&lt;$C$17, 'Test Sample Data'!F3&gt;0),'Test Sample Data'!F3,$C$17),""))</f>
        <v/>
      </c>
      <c r="G4" s="95" t="str">
        <f>IF('Test Sample Data'!G3="","",IF(SUM('Test Sample Data'!G$3:G$14)&gt;10,IF(AND(ISNUMBER('Test Sample Data'!G3),'Test Sample Data'!G3&lt;$C$17, 'Test Sample Data'!G3&gt;0),'Test Sample Data'!G3,$C$17),""))</f>
        <v/>
      </c>
      <c r="H4" s="95" t="str">
        <f>IF('Test Sample Data'!H3="","",IF(SUM('Test Sample Data'!H$3:H$14)&gt;10,IF(AND(ISNUMBER('Test Sample Data'!H3),'Test Sample Data'!H3&lt;$C$17, 'Test Sample Data'!H3&gt;0),'Test Sample Data'!H3,$C$17),""))</f>
        <v/>
      </c>
      <c r="I4" s="95" t="str">
        <f>IF('Test Sample Data'!I3="","",IF(SUM('Test Sample Data'!I$3:I$14)&gt;10,IF(AND(ISNUMBER('Test Sample Data'!I3),'Test Sample Data'!I3&lt;$C$17, 'Test Sample Data'!I3&gt;0),'Test Sample Data'!I3,$C$17),""))</f>
        <v/>
      </c>
      <c r="J4" s="95" t="str">
        <f>IF('Test Sample Data'!J3="","",IF(SUM('Test Sample Data'!J$3:J$14)&gt;10,IF(AND(ISNUMBER('Test Sample Data'!J3),'Test Sample Data'!J3&lt;$C$17, 'Test Sample Data'!J3&gt;0),'Test Sample Data'!J3,$C$17),""))</f>
        <v/>
      </c>
      <c r="K4" s="95" t="str">
        <f>IF('Test Sample Data'!K3="","",IF(SUM('Test Sample Data'!K$3:K$14)&gt;10,IF(AND(ISNUMBER('Test Sample Data'!K3),'Test Sample Data'!K3&lt;$C$17, 'Test Sample Data'!K3&gt;0),'Test Sample Data'!K3,$C$17),""))</f>
        <v/>
      </c>
      <c r="L4" s="95" t="str">
        <f>IF('Test Sample Data'!L3="","",IF(SUM('Test Sample Data'!L$3:L$14)&gt;10,IF(AND(ISNUMBER('Test Sample Data'!L3),'Test Sample Data'!L3&lt;$C$17, 'Test Sample Data'!L3&gt;0),'Test Sample Data'!L3,$C$17),""))</f>
        <v/>
      </c>
      <c r="M4" s="95" t="str">
        <f>IF('Test Sample Data'!M3="","",IF(SUM('Test Sample Data'!M$3:M$14)&gt;10,IF(AND(ISNUMBER('Test Sample Data'!M3),'Test Sample Data'!M3&lt;$C$17, 'Test Sample Data'!M3&gt;0),'Test Sample Data'!M3,$C$17),""))</f>
        <v/>
      </c>
      <c r="N4" s="95" t="str">
        <f>IF('Test Sample Data'!N3="","",IF(SUM('Test Sample Data'!N$3:N$14)&gt;10,IF(AND(ISNUMBER('Test Sample Data'!N3),'Test Sample Data'!N3&lt;$C$17, 'Test Sample Data'!N3&gt;0),'Test Sample Data'!N3,$C$17),""))</f>
        <v/>
      </c>
      <c r="O4" s="94" t="str">
        <f>'miRNA Table'!B3</f>
        <v>hsa-miR-183-5p</v>
      </c>
      <c r="P4" s="94">
        <v>1</v>
      </c>
      <c r="Q4" s="95">
        <f>IF('Control Sample Data'!C3="","",IF(SUM('Control Sample Data'!C$3:C$14)&gt;10,IF(AND(ISNUMBER('Control Sample Data'!C3),'Control Sample Data'!C3&lt;$C$17, 'Control Sample Data'!C3&gt;0),'Control Sample Data'!C3,$C$17),""))</f>
        <v>29.25</v>
      </c>
      <c r="R4" s="95">
        <f>IF('Control Sample Data'!D3="","",IF(SUM('Control Sample Data'!D$3:D$14)&gt;10,IF(AND(ISNUMBER('Control Sample Data'!D3),'Control Sample Data'!D3&lt;$C$17, 'Control Sample Data'!D3&gt;0),'Control Sample Data'!D3,$C$17),""))</f>
        <v>29.17</v>
      </c>
      <c r="S4" s="95">
        <f>IF('Control Sample Data'!E3="","",IF(SUM('Control Sample Data'!E$3:E$14)&gt;10,IF(AND(ISNUMBER('Control Sample Data'!E3),'Control Sample Data'!E3&lt;$C$17, 'Control Sample Data'!E3&gt;0),'Control Sample Data'!E3,$C$17),""))</f>
        <v>28.79</v>
      </c>
      <c r="T4" s="95" t="str">
        <f>IF('Control Sample Data'!F3="","",IF(SUM('Control Sample Data'!F$3:F$14)&gt;10,IF(AND(ISNUMBER('Control Sample Data'!F3),'Control Sample Data'!F3&lt;$C$17, 'Control Sample Data'!F3&gt;0),'Control Sample Data'!F3,$C$17),""))</f>
        <v/>
      </c>
      <c r="U4" s="95" t="str">
        <f>IF('Control Sample Data'!G3="","",IF(SUM('Control Sample Data'!G$3:G$14)&gt;10,IF(AND(ISNUMBER('Control Sample Data'!G3),'Control Sample Data'!G3&lt;$C$17, 'Control Sample Data'!G3&gt;0),'Control Sample Data'!G3,$C$17),""))</f>
        <v/>
      </c>
      <c r="V4" s="95" t="str">
        <f>IF('Control Sample Data'!H3="","",IF(SUM('Control Sample Data'!H$3:H$14)&gt;10,IF(AND(ISNUMBER('Control Sample Data'!H3),'Control Sample Data'!H3&lt;$C$17, 'Control Sample Data'!H3&gt;0),'Control Sample Data'!H3,$C$17),""))</f>
        <v/>
      </c>
      <c r="W4" s="95" t="str">
        <f>IF('Control Sample Data'!I3="","",IF(SUM('Control Sample Data'!I$3:I$14)&gt;10,IF(AND(ISNUMBER('Control Sample Data'!I3),'Control Sample Data'!I3&lt;$C$17, 'Control Sample Data'!I3&gt;0),'Control Sample Data'!I3,$C$17),""))</f>
        <v/>
      </c>
      <c r="X4" s="95" t="str">
        <f>IF('Control Sample Data'!J3="","",IF(SUM('Control Sample Data'!J$3:J$14)&gt;10,IF(AND(ISNUMBER('Control Sample Data'!J3),'Control Sample Data'!J3&lt;$C$17, 'Control Sample Data'!J3&gt;0),'Control Sample Data'!J3,$C$17),""))</f>
        <v/>
      </c>
      <c r="Y4" s="95" t="str">
        <f>IF('Control Sample Data'!K3="","",IF(SUM('Control Sample Data'!K$3:K$14)&gt;10,IF(AND(ISNUMBER('Control Sample Data'!K3),'Control Sample Data'!K3&lt;$C$17, 'Control Sample Data'!K3&gt;0),'Control Sample Data'!K3,$C$17),""))</f>
        <v/>
      </c>
      <c r="Z4" s="95" t="str">
        <f>IF('Control Sample Data'!L3="","",IF(SUM('Control Sample Data'!L$3:L$14)&gt;10,IF(AND(ISNUMBER('Control Sample Data'!L3),'Control Sample Data'!L3&lt;$C$17, 'Control Sample Data'!L3&gt;0),'Control Sample Data'!L3,$C$17),""))</f>
        <v/>
      </c>
      <c r="AA4" s="95" t="str">
        <f>IF('Control Sample Data'!M3="","",IF(SUM('Control Sample Data'!M$3:M$14)&gt;10,IF(AND(ISNUMBER('Control Sample Data'!M3),'Control Sample Data'!M3&lt;$C$17, 'Control Sample Data'!M3&gt;0),'Control Sample Data'!M3,$C$17),""))</f>
        <v/>
      </c>
      <c r="AB4" s="107" t="str">
        <f>IF('Control Sample Data'!N3="","",IF(SUM('Control Sample Data'!N$3:N$14)&gt;10,IF(AND(ISNUMBER('Control Sample Data'!N3),'Control Sample Data'!N3&lt;$C$17, 'Control Sample Data'!N3&gt;0),'Control Sample Data'!N3,$C$17),""))</f>
        <v/>
      </c>
      <c r="AC4" s="127">
        <f>IF(ISERROR(VLOOKUP('Choose Reference miRNAs'!$A3,$A$4:$N$99,3,0)),"",VLOOKUP('Choose Reference miRNAs'!$A3,$A$4:$N$99,3,0))</f>
        <v>19.98</v>
      </c>
      <c r="AD4" s="95">
        <f>IF(ISERROR(VLOOKUP('Choose Reference miRNAs'!$A3,$A$4:$N$99,4,0)),"",VLOOKUP('Choose Reference miRNAs'!$A3,$A$4:$N$99,4,0))</f>
        <v>20.23</v>
      </c>
      <c r="AE4" s="95">
        <f>IF(ISERROR(VLOOKUP('Choose Reference miRNAs'!$A3,$A$4:$N$99,5,0)),"",VLOOKUP('Choose Reference miRNAs'!$A3,$A$4:$N$99,5,0))</f>
        <v>20.09</v>
      </c>
      <c r="AF4" s="95" t="str">
        <f>IF(ISERROR(VLOOKUP('Choose Reference miRNAs'!$A3,$A$4:$N$99,6,0)),"",VLOOKUP('Choose Reference miRNAs'!$A3,$A$4:$N$99,6,0))</f>
        <v/>
      </c>
      <c r="AG4" s="95" t="str">
        <f>IF(ISERROR(VLOOKUP('Choose Reference miRNAs'!$A3,$A$4:$N$99,7,0)),"",VLOOKUP('Choose Reference miRNAs'!$A3,$A$4:$N$99,7,0))</f>
        <v/>
      </c>
      <c r="AH4" s="95" t="str">
        <f>IF(ISERROR(VLOOKUP('Choose Reference miRNAs'!$A3,$A$4:$N$99,8,0)),"",VLOOKUP('Choose Reference miRNAs'!$A3,$A$4:$N$99,8,0))</f>
        <v/>
      </c>
      <c r="AI4" s="95" t="str">
        <f>IF(ISERROR(VLOOKUP('Choose Reference miRNAs'!$A3,$A$4:$N$99,9,0)),"",VLOOKUP('Choose Reference miRNAs'!$A3,$A$4:$N$99,9,0))</f>
        <v/>
      </c>
      <c r="AJ4" s="95" t="str">
        <f>IF(ISERROR(VLOOKUP('Choose Reference miRNAs'!$A3,$A$4:$N$99,10,0)),"",VLOOKUP('Choose Reference miRNAs'!$A3,$A$4:$N$99,10,0))</f>
        <v/>
      </c>
      <c r="AK4" s="95" t="str">
        <f>IF(ISERROR(VLOOKUP('Choose Reference miRNAs'!$A3,$A$4:$N$99,11,0)),"",VLOOKUP('Choose Reference miRNAs'!$A3,$A$4:$N$99,11,0))</f>
        <v/>
      </c>
      <c r="AL4" s="95" t="str">
        <f>IF(ISERROR(VLOOKUP('Choose Reference miRNAs'!$A3,$A$4:$N$99,12,0)),"",VLOOKUP('Choose Reference miRNAs'!$A3,$A$4:$N$99,12,0))</f>
        <v/>
      </c>
      <c r="AM4" s="95" t="str">
        <f>IF(ISERROR(VLOOKUP('Choose Reference miRNAs'!$A3,$A$4:$N$99,13,0)),"",VLOOKUP('Choose Reference miRNAs'!$A3,$A$4:$N$99,13,0))</f>
        <v/>
      </c>
      <c r="AN4" s="118" t="str">
        <f>IF(ISERROR(VLOOKUP('Choose Reference miRNAs'!$A3,$A$4:$N$99,14,0)),"",VLOOKUP('Choose Reference miRNAs'!$A3,$A$4:$N$99,14,0))</f>
        <v/>
      </c>
      <c r="AO4" s="127">
        <f>IF(ISERROR(VLOOKUP('Choose Reference miRNAs'!$A3,$A$4:$AB$99,17,0)),"",VLOOKUP('Choose Reference miRNAs'!$A3,$A$4:$AB$99,17,0))</f>
        <v>21.19</v>
      </c>
      <c r="AP4" s="95">
        <f>IF(ISERROR(VLOOKUP('Choose Reference miRNAs'!$A3,$A$4:$AB$99,18,0)),"",VLOOKUP('Choose Reference miRNAs'!$A3,$A$4:$AB$99,18,0))</f>
        <v>21.15</v>
      </c>
      <c r="AQ4" s="95">
        <f>IF(ISERROR(VLOOKUP('Choose Reference miRNAs'!$A3,$A$4:$AB$99,19,0)),"",VLOOKUP('Choose Reference miRNAs'!$A3,$A$4:$AB$99,19,0))</f>
        <v>21.43</v>
      </c>
      <c r="AR4" s="95" t="str">
        <f>IF(ISERROR(VLOOKUP('Choose Reference miRNAs'!$A3,$A$4:$AB$99,20,0)),"",VLOOKUP('Choose Reference miRNAs'!$A3,$A$4:$AB$99,20,0))</f>
        <v/>
      </c>
      <c r="AS4" s="95" t="str">
        <f>IF(ISERROR(VLOOKUP('Choose Reference miRNAs'!$A3,$A$4:$AB$99,21,0)),"",VLOOKUP('Choose Reference miRNAs'!$A3,$A$4:$AB$99,21,0))</f>
        <v/>
      </c>
      <c r="AT4" s="95" t="str">
        <f>IF(ISERROR(VLOOKUP('Choose Reference miRNAs'!$A3,$A$4:$AB$99,22,0)),"",VLOOKUP('Choose Reference miRNAs'!$A3,$A$4:$AB$99,22,0))</f>
        <v/>
      </c>
      <c r="AU4" s="95" t="str">
        <f>IF(ISERROR(VLOOKUP('Choose Reference miRNAs'!$A3,$A$4:$AB$99,23,0)),"",VLOOKUP('Choose Reference miRNAs'!$A3,$A$4:$AB$99,23,0))</f>
        <v/>
      </c>
      <c r="AV4" s="95" t="str">
        <f>IF(ISERROR(VLOOKUP('Choose Reference miRNAs'!$A3,$A$4:$AB$99,24,0)),"",VLOOKUP('Choose Reference miRNAs'!$A3,$A$4:$AB$99,24,0))</f>
        <v/>
      </c>
      <c r="AW4" s="95" t="str">
        <f>IF(ISERROR(VLOOKUP('Choose Reference miRNAs'!$A3,$A$4:$AB$99,25,0)),"",VLOOKUP('Choose Reference miRNAs'!$A3,$A$4:$AB$99,25,0))</f>
        <v/>
      </c>
      <c r="AX4" s="95" t="str">
        <f>IF(ISERROR(VLOOKUP('Choose Reference miRNAs'!$A3,$A$4:$AB$99,26,0)),"",VLOOKUP('Choose Reference miRNAs'!$A3,$A$4:$AB$99,26,0))</f>
        <v/>
      </c>
      <c r="AY4" s="95" t="str">
        <f>IF(ISERROR(VLOOKUP('Choose Reference miRNAs'!$A3,$A$4:$AB$99,27,0)),"",VLOOKUP('Choose Reference miRNAs'!$A3,$A$4:$AB$99,27,0))</f>
        <v/>
      </c>
      <c r="AZ4" s="118" t="str">
        <f>IF(ISERROR(VLOOKUP('Choose Reference miRNAs'!$A3,$A$4:$AB$99,28,0)),"",VLOOKUP('Choose Reference miRNAs'!$A3,$A$4:$AB$99,28,0))</f>
        <v/>
      </c>
      <c r="BA4" s="93" t="str">
        <f>A4</f>
        <v>hsa-miR-183-5p</v>
      </c>
      <c r="BB4" s="94">
        <v>1</v>
      </c>
      <c r="BC4" s="95">
        <f t="shared" ref="BC4:BC15" si="0">IF(ISERROR(C4-AC$26),"",C4-AC$26)</f>
        <v>11.2</v>
      </c>
      <c r="BD4" s="95">
        <f t="shared" ref="BD4:BD15" si="1">IF(ISERROR(D4-AD$26),"",D4-AD$26)</f>
        <v>10.59</v>
      </c>
      <c r="BE4" s="95">
        <f t="shared" ref="BE4:BE15" si="2">IF(ISERROR(E4-AE$26),"",E4-AE$26)</f>
        <v>11.23</v>
      </c>
      <c r="BF4" s="95" t="str">
        <f t="shared" ref="BF4:BF15" si="3">IF(ISERROR(F4-AF$26),"",F4-AF$26)</f>
        <v/>
      </c>
      <c r="BG4" s="95" t="str">
        <f t="shared" ref="BG4:BG15" si="4">IF(ISERROR(G4-AG$26),"",G4-AG$26)</f>
        <v/>
      </c>
      <c r="BH4" s="95" t="str">
        <f t="shared" ref="BH4:BH15" si="5">IF(ISERROR(H4-AH$26),"",H4-AH$26)</f>
        <v/>
      </c>
      <c r="BI4" s="95" t="str">
        <f t="shared" ref="BI4:BI15" si="6">IF(ISERROR(I4-AI$26),"",I4-AI$26)</f>
        <v/>
      </c>
      <c r="BJ4" s="95" t="str">
        <f t="shared" ref="BJ4:BJ15" si="7">IF(ISERROR(J4-AJ$26),"",J4-AJ$26)</f>
        <v/>
      </c>
      <c r="BK4" s="95" t="str">
        <f t="shared" ref="BK4:BK15" si="8">IF(ISERROR(K4-AK$26),"",K4-AK$26)</f>
        <v/>
      </c>
      <c r="BL4" s="95" t="str">
        <f t="shared" ref="BL4:BL15" si="9">IF(ISERROR(L4-AL$26),"",L4-AL$26)</f>
        <v/>
      </c>
      <c r="BM4" s="95" t="str">
        <f t="shared" ref="BM4:BN4" si="10">IF(ISERROR(M4-AM$26),"",M4-AM$26)</f>
        <v/>
      </c>
      <c r="BN4" s="95" t="str">
        <f t="shared" si="10"/>
        <v/>
      </c>
      <c r="BO4" s="95">
        <f t="shared" ref="BO4:BO15" si="11">IF(ISERROR(Q4-AO$26),"",Q4-AO$26)</f>
        <v>8.0599999999999987</v>
      </c>
      <c r="BP4" s="95">
        <f t="shared" ref="BP4:BP15" si="12">IF(ISERROR(R4-AP$26),"",R4-AP$26)</f>
        <v>8.0200000000000031</v>
      </c>
      <c r="BQ4" s="95">
        <f t="shared" ref="BQ4:BQ15" si="13">IF(ISERROR(S4-AQ$26),"",S4-AQ$26)</f>
        <v>7.3599999999999994</v>
      </c>
      <c r="BR4" s="95" t="str">
        <f t="shared" ref="BR4:BR15" si="14">IF(ISERROR(T4-AR$26),"",T4-AR$26)</f>
        <v/>
      </c>
      <c r="BS4" s="95" t="str">
        <f t="shared" ref="BS4:BS15" si="15">IF(ISERROR(U4-AS$26),"",U4-AS$26)</f>
        <v/>
      </c>
      <c r="BT4" s="95" t="str">
        <f t="shared" ref="BT4:BT15" si="16">IF(ISERROR(V4-AT$26),"",V4-AT$26)</f>
        <v/>
      </c>
      <c r="BU4" s="95" t="str">
        <f t="shared" ref="BU4:BU15" si="17">IF(ISERROR(W4-AU$26),"",W4-AU$26)</f>
        <v/>
      </c>
      <c r="BV4" s="95" t="str">
        <f t="shared" ref="BV4:BV15" si="18">IF(ISERROR(X4-AV$26),"",X4-AV$26)</f>
        <v/>
      </c>
      <c r="BW4" s="95" t="str">
        <f t="shared" ref="BW4:BW15" si="19">IF(ISERROR(Y4-AW$26),"",Y4-AW$26)</f>
        <v/>
      </c>
      <c r="BX4" s="95" t="str">
        <f t="shared" ref="BX4:BX15" si="20">IF(ISERROR(Z4-AX$26),"",Z4-AX$26)</f>
        <v/>
      </c>
      <c r="BY4" s="95" t="str">
        <f t="shared" ref="BY4:BZ4" si="21">IF(ISERROR(AA4-AY$26),"",AA4-AY$26)</f>
        <v/>
      </c>
      <c r="BZ4" s="118" t="str">
        <f t="shared" si="21"/>
        <v/>
      </c>
      <c r="CA4" s="127">
        <f>IF(ISERROR(AVERAGE(BC4:BN4)),"N/A",AVERAGE(BC4:BN4))</f>
        <v>11.006666666666666</v>
      </c>
      <c r="CB4" s="118">
        <f>IF(ISERROR(AVERAGE(BO4:BZ4)),"N/A",AVERAGE(BO4:BZ4))</f>
        <v>7.8133333333333335</v>
      </c>
      <c r="CC4" s="93" t="str">
        <f>A4</f>
        <v>hsa-miR-183-5p</v>
      </c>
      <c r="CD4" s="94">
        <v>1</v>
      </c>
      <c r="CE4" s="119">
        <f t="shared" ref="CE4:CE15" si="22">IF(BC4="","",POWER(2, -BC4))</f>
        <v>4.2507351723443599E-4</v>
      </c>
      <c r="CF4" s="119">
        <f t="shared" ref="CF4:CF15" si="23">IF(BD4="","",POWER(2, -BD4))</f>
        <v>6.4877237016431244E-4</v>
      </c>
      <c r="CG4" s="119">
        <f t="shared" ref="CG4:CG15" si="24">IF(BE4="","",POWER(2, -BE4))</f>
        <v>4.1632563074607261E-4</v>
      </c>
      <c r="CH4" s="119" t="str">
        <f t="shared" ref="CH4:CH15" si="25">IF(BF4="","",POWER(2, -BF4))</f>
        <v/>
      </c>
      <c r="CI4" s="119" t="str">
        <f t="shared" ref="CI4:CI15" si="26">IF(BG4="","",POWER(2, -BG4))</f>
        <v/>
      </c>
      <c r="CJ4" s="119" t="str">
        <f t="shared" ref="CJ4:CJ15" si="27">IF(BH4="","",POWER(2, -BH4))</f>
        <v/>
      </c>
      <c r="CK4" s="119" t="str">
        <f t="shared" ref="CK4:CK15" si="28">IF(BI4="","",POWER(2, -BI4))</f>
        <v/>
      </c>
      <c r="CL4" s="119" t="str">
        <f t="shared" ref="CL4:CL15" si="29">IF(BJ4="","",POWER(2, -BJ4))</f>
        <v/>
      </c>
      <c r="CM4" s="119" t="str">
        <f t="shared" ref="CM4:CM15" si="30">IF(BK4="","",POWER(2, -BK4))</f>
        <v/>
      </c>
      <c r="CN4" s="119" t="str">
        <f t="shared" ref="CN4:CN15" si="31">IF(BL4="","",POWER(2, -BL4))</f>
        <v/>
      </c>
      <c r="CO4" s="119" t="str">
        <f t="shared" ref="CO4:CP4" si="32">IF(BM4="","",POWER(2, -BM4))</f>
        <v/>
      </c>
      <c r="CP4" s="119" t="str">
        <f t="shared" si="32"/>
        <v/>
      </c>
      <c r="CQ4" s="119">
        <f t="shared" ref="CQ4:CZ15" si="33">IF(BO4="","",POWER(2, -BO4))</f>
        <v>3.7471254661143186E-3</v>
      </c>
      <c r="CR4" s="119">
        <f t="shared" si="33"/>
        <v>3.8524715019271761E-3</v>
      </c>
      <c r="CS4" s="119">
        <f t="shared" si="33"/>
        <v>6.0872232785976581E-3</v>
      </c>
      <c r="CT4" s="119" t="str">
        <f t="shared" si="33"/>
        <v/>
      </c>
      <c r="CU4" s="119" t="str">
        <f t="shared" si="33"/>
        <v/>
      </c>
      <c r="CV4" s="119" t="str">
        <f t="shared" si="33"/>
        <v/>
      </c>
      <c r="CW4" s="119" t="str">
        <f t="shared" si="33"/>
        <v/>
      </c>
      <c r="CX4" s="119" t="str">
        <f t="shared" si="33"/>
        <v/>
      </c>
      <c r="CY4" s="119" t="str">
        <f t="shared" si="33"/>
        <v/>
      </c>
      <c r="CZ4" s="119" t="str">
        <f t="shared" si="33"/>
        <v/>
      </c>
      <c r="DA4" s="119" t="str">
        <f t="shared" ref="DA4" si="34">IF(BY4="","",POWER(2, -BY4))</f>
        <v/>
      </c>
      <c r="DB4" s="120" t="str">
        <f t="shared" ref="DB4" si="35">IF(BZ4="","",POWER(2, -BZ4))</f>
        <v/>
      </c>
    </row>
    <row r="5" spans="1:106" ht="15" customHeight="1" x14ac:dyDescent="0.25">
      <c r="A5" s="96" t="str">
        <f>'miRNA Table'!B4</f>
        <v>hsa-miR-34c-5p</v>
      </c>
      <c r="B5" s="89">
        <v>2</v>
      </c>
      <c r="C5" s="90">
        <f>IF('Test Sample Data'!C4="","",IF(SUM('Test Sample Data'!C$3:C$14)&gt;10,IF(AND(ISNUMBER('Test Sample Data'!C4),'Test Sample Data'!C4&lt;$C$17, 'Test Sample Data'!C4&gt;0),'Test Sample Data'!C4,$C$17),""))</f>
        <v>13.53</v>
      </c>
      <c r="D5" s="90">
        <f>IF('Test Sample Data'!D4="","",IF(SUM('Test Sample Data'!D$3:D$14)&gt;10,IF(AND(ISNUMBER('Test Sample Data'!D4),'Test Sample Data'!D4&lt;$C$17, 'Test Sample Data'!D4&gt;0),'Test Sample Data'!D4,$C$17),""))</f>
        <v>13.59</v>
      </c>
      <c r="E5" s="90">
        <f>IF('Test Sample Data'!E4="","",IF(SUM('Test Sample Data'!E$3:E$14)&gt;10,IF(AND(ISNUMBER('Test Sample Data'!E4),'Test Sample Data'!E4&lt;$C$17, 'Test Sample Data'!E4&gt;0),'Test Sample Data'!E4,$C$17),""))</f>
        <v>13.59</v>
      </c>
      <c r="F5" s="90" t="str">
        <f>IF('Test Sample Data'!F4="","",IF(SUM('Test Sample Data'!F$3:F$14)&gt;10,IF(AND(ISNUMBER('Test Sample Data'!F4),'Test Sample Data'!F4&lt;$C$17, 'Test Sample Data'!F4&gt;0),'Test Sample Data'!F4,$C$17),""))</f>
        <v/>
      </c>
      <c r="G5" s="90" t="str">
        <f>IF('Test Sample Data'!G4="","",IF(SUM('Test Sample Data'!G$3:G$14)&gt;10,IF(AND(ISNUMBER('Test Sample Data'!G4),'Test Sample Data'!G4&lt;$C$17, 'Test Sample Data'!G4&gt;0),'Test Sample Data'!G4,$C$17),""))</f>
        <v/>
      </c>
      <c r="H5" s="90" t="str">
        <f>IF('Test Sample Data'!H4="","",IF(SUM('Test Sample Data'!H$3:H$14)&gt;10,IF(AND(ISNUMBER('Test Sample Data'!H4),'Test Sample Data'!H4&lt;$C$17, 'Test Sample Data'!H4&gt;0),'Test Sample Data'!H4,$C$17),""))</f>
        <v/>
      </c>
      <c r="I5" s="90" t="str">
        <f>IF('Test Sample Data'!I4="","",IF(SUM('Test Sample Data'!I$3:I$14)&gt;10,IF(AND(ISNUMBER('Test Sample Data'!I4),'Test Sample Data'!I4&lt;$C$17, 'Test Sample Data'!I4&gt;0),'Test Sample Data'!I4,$C$17),""))</f>
        <v/>
      </c>
      <c r="J5" s="90" t="str">
        <f>IF('Test Sample Data'!J4="","",IF(SUM('Test Sample Data'!J$3:J$14)&gt;10,IF(AND(ISNUMBER('Test Sample Data'!J4),'Test Sample Data'!J4&lt;$C$17, 'Test Sample Data'!J4&gt;0),'Test Sample Data'!J4,$C$17),""))</f>
        <v/>
      </c>
      <c r="K5" s="90" t="str">
        <f>IF('Test Sample Data'!K4="","",IF(SUM('Test Sample Data'!K$3:K$14)&gt;10,IF(AND(ISNUMBER('Test Sample Data'!K4),'Test Sample Data'!K4&lt;$C$17, 'Test Sample Data'!K4&gt;0),'Test Sample Data'!K4,$C$17),""))</f>
        <v/>
      </c>
      <c r="L5" s="90" t="str">
        <f>IF('Test Sample Data'!L4="","",IF(SUM('Test Sample Data'!L$3:L$14)&gt;10,IF(AND(ISNUMBER('Test Sample Data'!L4),'Test Sample Data'!L4&lt;$C$17, 'Test Sample Data'!L4&gt;0),'Test Sample Data'!L4,$C$17),""))</f>
        <v/>
      </c>
      <c r="M5" s="90" t="str">
        <f>IF('Test Sample Data'!M4="","",IF(SUM('Test Sample Data'!M$3:M$14)&gt;10,IF(AND(ISNUMBER('Test Sample Data'!M4),'Test Sample Data'!M4&lt;$C$17, 'Test Sample Data'!M4&gt;0),'Test Sample Data'!M4,$C$17),""))</f>
        <v/>
      </c>
      <c r="N5" s="90" t="str">
        <f>IF('Test Sample Data'!N4="","",IF(SUM('Test Sample Data'!N$3:N$14)&gt;10,IF(AND(ISNUMBER('Test Sample Data'!N4),'Test Sample Data'!N4&lt;$C$17, 'Test Sample Data'!N4&gt;0),'Test Sample Data'!N4,$C$17),""))</f>
        <v/>
      </c>
      <c r="O5" s="89" t="str">
        <f>'miRNA Table'!B4</f>
        <v>hsa-miR-34c-5p</v>
      </c>
      <c r="P5" s="89">
        <v>2</v>
      </c>
      <c r="Q5" s="90">
        <f>IF('Control Sample Data'!C4="","",IF(SUM('Control Sample Data'!C$3:C$14)&gt;10,IF(AND(ISNUMBER('Control Sample Data'!C4),'Control Sample Data'!C4&lt;$C$17, 'Control Sample Data'!C4&gt;0),'Control Sample Data'!C4,$C$17),""))</f>
        <v>22.38</v>
      </c>
      <c r="R5" s="90">
        <f>IF('Control Sample Data'!D4="","",IF(SUM('Control Sample Data'!D$3:D$14)&gt;10,IF(AND(ISNUMBER('Control Sample Data'!D4),'Control Sample Data'!D4&lt;$C$17, 'Control Sample Data'!D4&gt;0),'Control Sample Data'!D4,$C$17),""))</f>
        <v>22.43</v>
      </c>
      <c r="S5" s="90">
        <f>IF('Control Sample Data'!E4="","",IF(SUM('Control Sample Data'!E$3:E$14)&gt;10,IF(AND(ISNUMBER('Control Sample Data'!E4),'Control Sample Data'!E4&lt;$C$17, 'Control Sample Data'!E4&gt;0),'Control Sample Data'!E4,$C$17),""))</f>
        <v>22.43</v>
      </c>
      <c r="T5" s="90" t="str">
        <f>IF('Control Sample Data'!F4="","",IF(SUM('Control Sample Data'!F$3:F$14)&gt;10,IF(AND(ISNUMBER('Control Sample Data'!F4),'Control Sample Data'!F4&lt;$C$17, 'Control Sample Data'!F4&gt;0),'Control Sample Data'!F4,$C$17),""))</f>
        <v/>
      </c>
      <c r="U5" s="90" t="str">
        <f>IF('Control Sample Data'!G4="","",IF(SUM('Control Sample Data'!G$3:G$14)&gt;10,IF(AND(ISNUMBER('Control Sample Data'!G4),'Control Sample Data'!G4&lt;$C$17, 'Control Sample Data'!G4&gt;0),'Control Sample Data'!G4,$C$17),""))</f>
        <v/>
      </c>
      <c r="V5" s="90" t="str">
        <f>IF('Control Sample Data'!H4="","",IF(SUM('Control Sample Data'!H$3:H$14)&gt;10,IF(AND(ISNUMBER('Control Sample Data'!H4),'Control Sample Data'!H4&lt;$C$17, 'Control Sample Data'!H4&gt;0),'Control Sample Data'!H4,$C$17),""))</f>
        <v/>
      </c>
      <c r="W5" s="90" t="str">
        <f>IF('Control Sample Data'!I4="","",IF(SUM('Control Sample Data'!I$3:I$14)&gt;10,IF(AND(ISNUMBER('Control Sample Data'!I4),'Control Sample Data'!I4&lt;$C$17, 'Control Sample Data'!I4&gt;0),'Control Sample Data'!I4,$C$17),""))</f>
        <v/>
      </c>
      <c r="X5" s="90" t="str">
        <f>IF('Control Sample Data'!J4="","",IF(SUM('Control Sample Data'!J$3:J$14)&gt;10,IF(AND(ISNUMBER('Control Sample Data'!J4),'Control Sample Data'!J4&lt;$C$17, 'Control Sample Data'!J4&gt;0),'Control Sample Data'!J4,$C$17),""))</f>
        <v/>
      </c>
      <c r="Y5" s="90" t="str">
        <f>IF('Control Sample Data'!K4="","",IF(SUM('Control Sample Data'!K$3:K$14)&gt;10,IF(AND(ISNUMBER('Control Sample Data'!K4),'Control Sample Data'!K4&lt;$C$17, 'Control Sample Data'!K4&gt;0),'Control Sample Data'!K4,$C$17),""))</f>
        <v/>
      </c>
      <c r="Z5" s="90" t="str">
        <f>IF('Control Sample Data'!L4="","",IF(SUM('Control Sample Data'!L$3:L$14)&gt;10,IF(AND(ISNUMBER('Control Sample Data'!L4),'Control Sample Data'!L4&lt;$C$17, 'Control Sample Data'!L4&gt;0),'Control Sample Data'!L4,$C$17),""))</f>
        <v/>
      </c>
      <c r="AA5" s="90" t="str">
        <f>IF('Control Sample Data'!M4="","",IF(SUM('Control Sample Data'!M$3:M$14)&gt;10,IF(AND(ISNUMBER('Control Sample Data'!M4),'Control Sample Data'!M4&lt;$C$17, 'Control Sample Data'!M4&gt;0),'Control Sample Data'!M4,$C$17),""))</f>
        <v/>
      </c>
      <c r="AB5" s="108" t="str">
        <f>IF('Control Sample Data'!N4="","",IF(SUM('Control Sample Data'!N$3:N$14)&gt;10,IF(AND(ISNUMBER('Control Sample Data'!N4),'Control Sample Data'!N4&lt;$C$17, 'Control Sample Data'!N4&gt;0),'Control Sample Data'!N4,$C$17),""))</f>
        <v/>
      </c>
      <c r="AC5" s="128" t="str">
        <f>IF(ISERROR(VLOOKUP('Choose Reference miRNAs'!$A4,$A$4:$N$99,3,0)),"",VLOOKUP('Choose Reference miRNAs'!$A4,$A$4:$N$99,3,0))</f>
        <v/>
      </c>
      <c r="AD5" s="90" t="str">
        <f>IF(ISERROR(VLOOKUP('Choose Reference miRNAs'!$A4,$A$4:$N$99,4,0)),"",VLOOKUP('Choose Reference miRNAs'!$A4,$A$4:$N$99,4,0))</f>
        <v/>
      </c>
      <c r="AE5" s="90" t="str">
        <f>IF(ISERROR(VLOOKUP('Choose Reference miRNAs'!$A4,$A$4:$N$99,5,0)),"",VLOOKUP('Choose Reference miRNAs'!$A4,$A$4:$N$99,5,0))</f>
        <v/>
      </c>
      <c r="AF5" s="90" t="str">
        <f>IF(ISERROR(VLOOKUP('Choose Reference miRNAs'!$A4,$A$4:$N$99,6,0)),"",VLOOKUP('Choose Reference miRNAs'!$A4,$A$4:$N$99,6,0))</f>
        <v/>
      </c>
      <c r="AG5" s="90" t="str">
        <f>IF(ISERROR(VLOOKUP('Choose Reference miRNAs'!$A4,$A$4:$N$99,7,0)),"",VLOOKUP('Choose Reference miRNAs'!$A4,$A$4:$N$99,7,0))</f>
        <v/>
      </c>
      <c r="AH5" s="90" t="str">
        <f>IF(ISERROR(VLOOKUP('Choose Reference miRNAs'!$A4,$A$4:$N$99,8,0)),"",VLOOKUP('Choose Reference miRNAs'!$A4,$A$4:$N$99,8,0))</f>
        <v/>
      </c>
      <c r="AI5" s="90" t="str">
        <f>IF(ISERROR(VLOOKUP('Choose Reference miRNAs'!$A4,$A$4:$N$99,9,0)),"",VLOOKUP('Choose Reference miRNAs'!$A4,$A$4:$N$99,9,0))</f>
        <v/>
      </c>
      <c r="AJ5" s="90" t="str">
        <f>IF(ISERROR(VLOOKUP('Choose Reference miRNAs'!$A4,$A$4:$N$99,10,0)),"",VLOOKUP('Choose Reference miRNAs'!$A4,$A$4:$N$99,10,0))</f>
        <v/>
      </c>
      <c r="AK5" s="90" t="str">
        <f>IF(ISERROR(VLOOKUP('Choose Reference miRNAs'!$A4,$A$4:$N$99,11,0)),"",VLOOKUP('Choose Reference miRNAs'!$A4,$A$4:$N$99,11,0))</f>
        <v/>
      </c>
      <c r="AL5" s="90" t="str">
        <f>IF(ISERROR(VLOOKUP('Choose Reference miRNAs'!$A4,$A$4:$N$99,12,0)),"",VLOOKUP('Choose Reference miRNAs'!$A4,$A$4:$N$99,12,0))</f>
        <v/>
      </c>
      <c r="AM5" s="90" t="str">
        <f>IF(ISERROR(VLOOKUP('Choose Reference miRNAs'!$A4,$A$4:$N$99,13,0)),"",VLOOKUP('Choose Reference miRNAs'!$A4,$A$4:$N$99,13,0))</f>
        <v/>
      </c>
      <c r="AN5" s="97" t="str">
        <f>IF(ISERROR(VLOOKUP('Choose Reference miRNAs'!$A4,$A$4:$N$99,14,0)),"",VLOOKUP('Choose Reference miRNAs'!$A4,$A$4:$N$99,14,0))</f>
        <v/>
      </c>
      <c r="AO5" s="128" t="str">
        <f>IF(ISERROR(VLOOKUP('Choose Reference miRNAs'!$A4,$A$4:$AB$99,17,0)),"",VLOOKUP('Choose Reference miRNAs'!$A4,$A$4:$AB$99,17,0))</f>
        <v/>
      </c>
      <c r="AP5" s="90" t="str">
        <f>IF(ISERROR(VLOOKUP('Choose Reference miRNAs'!$A4,$A$4:$AB$99,18,0)),"",VLOOKUP('Choose Reference miRNAs'!$A4,$A$4:$AB$99,18,0))</f>
        <v/>
      </c>
      <c r="AQ5" s="90" t="str">
        <f>IF(ISERROR(VLOOKUP('Choose Reference miRNAs'!$A4,$A$4:$AB$99,19,0)),"",VLOOKUP('Choose Reference miRNAs'!$A4,$A$4:$AB$99,19,0))</f>
        <v/>
      </c>
      <c r="AR5" s="90" t="str">
        <f>IF(ISERROR(VLOOKUP('Choose Reference miRNAs'!$A4,$A$4:$AB$99,20,0)),"",VLOOKUP('Choose Reference miRNAs'!$A4,$A$4:$AB$99,20,0))</f>
        <v/>
      </c>
      <c r="AS5" s="90" t="str">
        <f>IF(ISERROR(VLOOKUP('Choose Reference miRNAs'!$A4,$A$4:$AB$99,21,0)),"",VLOOKUP('Choose Reference miRNAs'!$A4,$A$4:$AB$99,21,0))</f>
        <v/>
      </c>
      <c r="AT5" s="90" t="str">
        <f>IF(ISERROR(VLOOKUP('Choose Reference miRNAs'!$A4,$A$4:$AB$99,22,0)),"",VLOOKUP('Choose Reference miRNAs'!$A4,$A$4:$AB$99,22,0))</f>
        <v/>
      </c>
      <c r="AU5" s="90" t="str">
        <f>IF(ISERROR(VLOOKUP('Choose Reference miRNAs'!$A4,$A$4:$AB$99,23,0)),"",VLOOKUP('Choose Reference miRNAs'!$A4,$A$4:$AB$99,23,0))</f>
        <v/>
      </c>
      <c r="AV5" s="90" t="str">
        <f>IF(ISERROR(VLOOKUP('Choose Reference miRNAs'!$A4,$A$4:$AB$99,24,0)),"",VLOOKUP('Choose Reference miRNAs'!$A4,$A$4:$AB$99,24,0))</f>
        <v/>
      </c>
      <c r="AW5" s="90" t="str">
        <f>IF(ISERROR(VLOOKUP('Choose Reference miRNAs'!$A4,$A$4:$AB$99,25,0)),"",VLOOKUP('Choose Reference miRNAs'!$A4,$A$4:$AB$99,25,0))</f>
        <v/>
      </c>
      <c r="AX5" s="90" t="str">
        <f>IF(ISERROR(VLOOKUP('Choose Reference miRNAs'!$A4,$A$4:$AB$99,26,0)),"",VLOOKUP('Choose Reference miRNAs'!$A4,$A$4:$AB$99,26,0))</f>
        <v/>
      </c>
      <c r="AY5" s="90" t="str">
        <f>IF(ISERROR(VLOOKUP('Choose Reference miRNAs'!$A4,$A$4:$AB$99,27,0)),"",VLOOKUP('Choose Reference miRNAs'!$A4,$A$4:$AB$99,27,0))</f>
        <v/>
      </c>
      <c r="AZ5" s="97" t="str">
        <f>IF(ISERROR(VLOOKUP('Choose Reference miRNAs'!$A4,$A$4:$AB$99,28,0)),"",VLOOKUP('Choose Reference miRNAs'!$A4,$A$4:$AB$99,28,0))</f>
        <v/>
      </c>
      <c r="BA5" s="96" t="str">
        <f t="shared" ref="BA5:BA15" si="36">A5</f>
        <v>hsa-miR-34c-5p</v>
      </c>
      <c r="BB5" s="89">
        <v>2</v>
      </c>
      <c r="BC5" s="90">
        <f t="shared" si="0"/>
        <v>-6.4500000000000011</v>
      </c>
      <c r="BD5" s="90">
        <f t="shared" si="1"/>
        <v>-6.6400000000000006</v>
      </c>
      <c r="BE5" s="90">
        <f t="shared" si="2"/>
        <v>-6.5</v>
      </c>
      <c r="BF5" s="90" t="str">
        <f t="shared" si="3"/>
        <v/>
      </c>
      <c r="BG5" s="90" t="str">
        <f t="shared" si="4"/>
        <v/>
      </c>
      <c r="BH5" s="90" t="str">
        <f t="shared" si="5"/>
        <v/>
      </c>
      <c r="BI5" s="90" t="str">
        <f t="shared" si="6"/>
        <v/>
      </c>
      <c r="BJ5" s="90" t="str">
        <f t="shared" si="7"/>
        <v/>
      </c>
      <c r="BK5" s="90" t="str">
        <f t="shared" si="8"/>
        <v/>
      </c>
      <c r="BL5" s="90" t="str">
        <f t="shared" si="9"/>
        <v/>
      </c>
      <c r="BM5" s="90" t="str">
        <f t="shared" ref="BM5:BM15" si="37">IF(ISERROR(M5-AM$26),"",M5-AM$26)</f>
        <v/>
      </c>
      <c r="BN5" s="90" t="str">
        <f t="shared" ref="BN5:BN15" si="38">IF(ISERROR(N5-AN$26),"",N5-AN$26)</f>
        <v/>
      </c>
      <c r="BO5" s="90">
        <f t="shared" si="11"/>
        <v>1.1899999999999977</v>
      </c>
      <c r="BP5" s="90">
        <f t="shared" si="12"/>
        <v>1.2800000000000011</v>
      </c>
      <c r="BQ5" s="90">
        <f t="shared" si="13"/>
        <v>1</v>
      </c>
      <c r="BR5" s="90" t="str">
        <f t="shared" si="14"/>
        <v/>
      </c>
      <c r="BS5" s="90" t="str">
        <f t="shared" si="15"/>
        <v/>
      </c>
      <c r="BT5" s="90" t="str">
        <f t="shared" si="16"/>
        <v/>
      </c>
      <c r="BU5" s="90" t="str">
        <f t="shared" si="17"/>
        <v/>
      </c>
      <c r="BV5" s="90" t="str">
        <f t="shared" si="18"/>
        <v/>
      </c>
      <c r="BW5" s="90" t="str">
        <f t="shared" si="19"/>
        <v/>
      </c>
      <c r="BX5" s="90" t="str">
        <f t="shared" si="20"/>
        <v/>
      </c>
      <c r="BY5" s="90" t="str">
        <f t="shared" ref="BY5:BY15" si="39">IF(ISERROR(AA5-AY$26),"",AA5-AY$26)</f>
        <v/>
      </c>
      <c r="BZ5" s="97" t="str">
        <f t="shared" ref="BZ5:BZ15" si="40">IF(ISERROR(AB5-AZ$26),"",AB5-AZ$26)</f>
        <v/>
      </c>
      <c r="CA5" s="128">
        <f t="shared" ref="CA5:CA15" si="41">IF(ISERROR(AVERAGE(BC5:BN5)),"N/A",AVERAGE(BC5:BN5))</f>
        <v>-6.5300000000000011</v>
      </c>
      <c r="CB5" s="97">
        <f t="shared" ref="CB5:CB15" si="42">IF(ISERROR(AVERAGE(BO5:BZ5)),"N/A",AVERAGE(BO5:BZ5))</f>
        <v>1.1566666666666663</v>
      </c>
      <c r="CC5" s="96" t="str">
        <f t="shared" ref="CC5:CC15" si="43">A5</f>
        <v>hsa-miR-34c-5p</v>
      </c>
      <c r="CD5" s="89">
        <v>2</v>
      </c>
      <c r="CE5" s="91">
        <f t="shared" si="22"/>
        <v>87.426576432281408</v>
      </c>
      <c r="CF5" s="91">
        <f t="shared" si="23"/>
        <v>99.733066196543973</v>
      </c>
      <c r="CG5" s="91">
        <f t="shared" si="24"/>
        <v>90.509667991878061</v>
      </c>
      <c r="CH5" s="91" t="str">
        <f t="shared" si="25"/>
        <v/>
      </c>
      <c r="CI5" s="91" t="str">
        <f t="shared" si="26"/>
        <v/>
      </c>
      <c r="CJ5" s="91" t="str">
        <f t="shared" si="27"/>
        <v/>
      </c>
      <c r="CK5" s="91" t="str">
        <f t="shared" si="28"/>
        <v/>
      </c>
      <c r="CL5" s="91" t="str">
        <f t="shared" si="29"/>
        <v/>
      </c>
      <c r="CM5" s="91" t="str">
        <f t="shared" si="30"/>
        <v/>
      </c>
      <c r="CN5" s="91" t="str">
        <f t="shared" si="31"/>
        <v/>
      </c>
      <c r="CO5" s="91" t="str">
        <f t="shared" ref="CO5:CO15" si="44">IF(BM5="","",POWER(2, -BM5))</f>
        <v/>
      </c>
      <c r="CP5" s="91" t="str">
        <f t="shared" ref="CP5:CP15" si="45">IF(BN5="","",POWER(2, -BN5))</f>
        <v/>
      </c>
      <c r="CQ5" s="91">
        <f t="shared" si="33"/>
        <v>0.43830286065801821</v>
      </c>
      <c r="CR5" s="91">
        <f t="shared" si="33"/>
        <v>0.41179550863378622</v>
      </c>
      <c r="CS5" s="91">
        <f t="shared" si="33"/>
        <v>0.5</v>
      </c>
      <c r="CT5" s="91" t="str">
        <f t="shared" si="33"/>
        <v/>
      </c>
      <c r="CU5" s="91" t="str">
        <f t="shared" si="33"/>
        <v/>
      </c>
      <c r="CV5" s="91" t="str">
        <f t="shared" si="33"/>
        <v/>
      </c>
      <c r="CW5" s="91" t="str">
        <f t="shared" si="33"/>
        <v/>
      </c>
      <c r="CX5" s="91" t="str">
        <f t="shared" si="33"/>
        <v/>
      </c>
      <c r="CY5" s="91" t="str">
        <f t="shared" si="33"/>
        <v/>
      </c>
      <c r="CZ5" s="91" t="str">
        <f t="shared" si="33"/>
        <v/>
      </c>
      <c r="DA5" s="91" t="str">
        <f t="shared" ref="DA5:DA15" si="46">IF(BY5="","",POWER(2, -BY5))</f>
        <v/>
      </c>
      <c r="DB5" s="121" t="str">
        <f t="shared" ref="DB5:DB15" si="47">IF(BZ5="","",POWER(2, -BZ5))</f>
        <v/>
      </c>
    </row>
    <row r="6" spans="1:106" ht="15" customHeight="1" x14ac:dyDescent="0.25">
      <c r="A6" s="96" t="str">
        <f>'miRNA Table'!B5</f>
        <v>hsa-miR-30c-5p</v>
      </c>
      <c r="B6" s="89">
        <v>3</v>
      </c>
      <c r="C6" s="90">
        <f>IF('Test Sample Data'!C5="","",IF(SUM('Test Sample Data'!C$3:C$14)&gt;10,IF(AND(ISNUMBER('Test Sample Data'!C5),'Test Sample Data'!C5&lt;$C$17, 'Test Sample Data'!C5&gt;0),'Test Sample Data'!C5,$C$17),""))</f>
        <v>29.52</v>
      </c>
      <c r="D6" s="90">
        <f>IF('Test Sample Data'!D5="","",IF(SUM('Test Sample Data'!D$3:D$14)&gt;10,IF(AND(ISNUMBER('Test Sample Data'!D5),'Test Sample Data'!D5&lt;$C$17, 'Test Sample Data'!D5&gt;0),'Test Sample Data'!D5,$C$17),""))</f>
        <v>29.17</v>
      </c>
      <c r="E6" s="90">
        <f>IF('Test Sample Data'!E5="","",IF(SUM('Test Sample Data'!E$3:E$14)&gt;10,IF(AND(ISNUMBER('Test Sample Data'!E5),'Test Sample Data'!E5&lt;$C$17, 'Test Sample Data'!E5&gt;0),'Test Sample Data'!E5,$C$17),""))</f>
        <v>29.13</v>
      </c>
      <c r="F6" s="90" t="str">
        <f>IF('Test Sample Data'!F5="","",IF(SUM('Test Sample Data'!F$3:F$14)&gt;10,IF(AND(ISNUMBER('Test Sample Data'!F5),'Test Sample Data'!F5&lt;$C$17, 'Test Sample Data'!F5&gt;0),'Test Sample Data'!F5,$C$17),""))</f>
        <v/>
      </c>
      <c r="G6" s="90" t="str">
        <f>IF('Test Sample Data'!G5="","",IF(SUM('Test Sample Data'!G$3:G$14)&gt;10,IF(AND(ISNUMBER('Test Sample Data'!G5),'Test Sample Data'!G5&lt;$C$17, 'Test Sample Data'!G5&gt;0),'Test Sample Data'!G5,$C$17),""))</f>
        <v/>
      </c>
      <c r="H6" s="90" t="str">
        <f>IF('Test Sample Data'!H5="","",IF(SUM('Test Sample Data'!H$3:H$14)&gt;10,IF(AND(ISNUMBER('Test Sample Data'!H5),'Test Sample Data'!H5&lt;$C$17, 'Test Sample Data'!H5&gt;0),'Test Sample Data'!H5,$C$17),""))</f>
        <v/>
      </c>
      <c r="I6" s="90" t="str">
        <f>IF('Test Sample Data'!I5="","",IF(SUM('Test Sample Data'!I$3:I$14)&gt;10,IF(AND(ISNUMBER('Test Sample Data'!I5),'Test Sample Data'!I5&lt;$C$17, 'Test Sample Data'!I5&gt;0),'Test Sample Data'!I5,$C$17),""))</f>
        <v/>
      </c>
      <c r="J6" s="90" t="str">
        <f>IF('Test Sample Data'!J5="","",IF(SUM('Test Sample Data'!J$3:J$14)&gt;10,IF(AND(ISNUMBER('Test Sample Data'!J5),'Test Sample Data'!J5&lt;$C$17, 'Test Sample Data'!J5&gt;0),'Test Sample Data'!J5,$C$17),""))</f>
        <v/>
      </c>
      <c r="K6" s="90" t="str">
        <f>IF('Test Sample Data'!K5="","",IF(SUM('Test Sample Data'!K$3:K$14)&gt;10,IF(AND(ISNUMBER('Test Sample Data'!K5),'Test Sample Data'!K5&lt;$C$17, 'Test Sample Data'!K5&gt;0),'Test Sample Data'!K5,$C$17),""))</f>
        <v/>
      </c>
      <c r="L6" s="90" t="str">
        <f>IF('Test Sample Data'!L5="","",IF(SUM('Test Sample Data'!L$3:L$14)&gt;10,IF(AND(ISNUMBER('Test Sample Data'!L5),'Test Sample Data'!L5&lt;$C$17, 'Test Sample Data'!L5&gt;0),'Test Sample Data'!L5,$C$17),""))</f>
        <v/>
      </c>
      <c r="M6" s="90" t="str">
        <f>IF('Test Sample Data'!M5="","",IF(SUM('Test Sample Data'!M$3:M$14)&gt;10,IF(AND(ISNUMBER('Test Sample Data'!M5),'Test Sample Data'!M5&lt;$C$17, 'Test Sample Data'!M5&gt;0),'Test Sample Data'!M5,$C$17),""))</f>
        <v/>
      </c>
      <c r="N6" s="90" t="str">
        <f>IF('Test Sample Data'!N5="","",IF(SUM('Test Sample Data'!N$3:N$14)&gt;10,IF(AND(ISNUMBER('Test Sample Data'!N5),'Test Sample Data'!N5&lt;$C$17, 'Test Sample Data'!N5&gt;0),'Test Sample Data'!N5,$C$17),""))</f>
        <v/>
      </c>
      <c r="O6" s="89" t="str">
        <f>'miRNA Table'!B5</f>
        <v>hsa-miR-30c-5p</v>
      </c>
      <c r="P6" s="89">
        <v>3</v>
      </c>
      <c r="Q6" s="90">
        <f>IF('Control Sample Data'!C5="","",IF(SUM('Control Sample Data'!C$3:C$14)&gt;10,IF(AND(ISNUMBER('Control Sample Data'!C5),'Control Sample Data'!C5&lt;$C$17, 'Control Sample Data'!C5&gt;0),'Control Sample Data'!C5,$C$17),""))</f>
        <v>28.7</v>
      </c>
      <c r="R6" s="90">
        <f>IF('Control Sample Data'!D5="","",IF(SUM('Control Sample Data'!D$3:D$14)&gt;10,IF(AND(ISNUMBER('Control Sample Data'!D5),'Control Sample Data'!D5&lt;$C$17, 'Control Sample Data'!D5&gt;0),'Control Sample Data'!D5,$C$17),""))</f>
        <v>28.21</v>
      </c>
      <c r="S6" s="90">
        <f>IF('Control Sample Data'!E5="","",IF(SUM('Control Sample Data'!E$3:E$14)&gt;10,IF(AND(ISNUMBER('Control Sample Data'!E5),'Control Sample Data'!E5&lt;$C$17, 'Control Sample Data'!E5&gt;0),'Control Sample Data'!E5,$C$17),""))</f>
        <v>28.29</v>
      </c>
      <c r="T6" s="90" t="str">
        <f>IF('Control Sample Data'!F5="","",IF(SUM('Control Sample Data'!F$3:F$14)&gt;10,IF(AND(ISNUMBER('Control Sample Data'!F5),'Control Sample Data'!F5&lt;$C$17, 'Control Sample Data'!F5&gt;0),'Control Sample Data'!F5,$C$17),""))</f>
        <v/>
      </c>
      <c r="U6" s="90" t="str">
        <f>IF('Control Sample Data'!G5="","",IF(SUM('Control Sample Data'!G$3:G$14)&gt;10,IF(AND(ISNUMBER('Control Sample Data'!G5),'Control Sample Data'!G5&lt;$C$17, 'Control Sample Data'!G5&gt;0),'Control Sample Data'!G5,$C$17),""))</f>
        <v/>
      </c>
      <c r="V6" s="90" t="str">
        <f>IF('Control Sample Data'!H5="","",IF(SUM('Control Sample Data'!H$3:H$14)&gt;10,IF(AND(ISNUMBER('Control Sample Data'!H5),'Control Sample Data'!H5&lt;$C$17, 'Control Sample Data'!H5&gt;0),'Control Sample Data'!H5,$C$17),""))</f>
        <v/>
      </c>
      <c r="W6" s="90" t="str">
        <f>IF('Control Sample Data'!I5="","",IF(SUM('Control Sample Data'!I$3:I$14)&gt;10,IF(AND(ISNUMBER('Control Sample Data'!I5),'Control Sample Data'!I5&lt;$C$17, 'Control Sample Data'!I5&gt;0),'Control Sample Data'!I5,$C$17),""))</f>
        <v/>
      </c>
      <c r="X6" s="90" t="str">
        <f>IF('Control Sample Data'!J5="","",IF(SUM('Control Sample Data'!J$3:J$14)&gt;10,IF(AND(ISNUMBER('Control Sample Data'!J5),'Control Sample Data'!J5&lt;$C$17, 'Control Sample Data'!J5&gt;0),'Control Sample Data'!J5,$C$17),""))</f>
        <v/>
      </c>
      <c r="Y6" s="90" t="str">
        <f>IF('Control Sample Data'!K5="","",IF(SUM('Control Sample Data'!K$3:K$14)&gt;10,IF(AND(ISNUMBER('Control Sample Data'!K5),'Control Sample Data'!K5&lt;$C$17, 'Control Sample Data'!K5&gt;0),'Control Sample Data'!K5,$C$17),""))</f>
        <v/>
      </c>
      <c r="Z6" s="90" t="str">
        <f>IF('Control Sample Data'!L5="","",IF(SUM('Control Sample Data'!L$3:L$14)&gt;10,IF(AND(ISNUMBER('Control Sample Data'!L5),'Control Sample Data'!L5&lt;$C$17, 'Control Sample Data'!L5&gt;0),'Control Sample Data'!L5,$C$17),""))</f>
        <v/>
      </c>
      <c r="AA6" s="90" t="str">
        <f>IF('Control Sample Data'!M5="","",IF(SUM('Control Sample Data'!M$3:M$14)&gt;10,IF(AND(ISNUMBER('Control Sample Data'!M5),'Control Sample Data'!M5&lt;$C$17, 'Control Sample Data'!M5&gt;0),'Control Sample Data'!M5,$C$17),""))</f>
        <v/>
      </c>
      <c r="AB6" s="108" t="str">
        <f>IF('Control Sample Data'!N5="","",IF(SUM('Control Sample Data'!N$3:N$14)&gt;10,IF(AND(ISNUMBER('Control Sample Data'!N5),'Control Sample Data'!N5&lt;$C$17, 'Control Sample Data'!N5&gt;0),'Control Sample Data'!N5,$C$17),""))</f>
        <v/>
      </c>
      <c r="AC6" s="128" t="str">
        <f>IF(ISERROR(VLOOKUP('Choose Reference miRNAs'!$A5,$A$4:$N$99,3,0)),"",VLOOKUP('Choose Reference miRNAs'!$A5,$A$4:$N$99,3,0))</f>
        <v/>
      </c>
      <c r="AD6" s="90" t="str">
        <f>IF(ISERROR(VLOOKUP('Choose Reference miRNAs'!$A5,$A$4:$N$99,4,0)),"",VLOOKUP('Choose Reference miRNAs'!$A5,$A$4:$N$99,4,0))</f>
        <v/>
      </c>
      <c r="AE6" s="90" t="str">
        <f>IF(ISERROR(VLOOKUP('Choose Reference miRNAs'!$A5,$A$4:$N$99,5,0)),"",VLOOKUP('Choose Reference miRNAs'!$A5,$A$4:$N$99,5,0))</f>
        <v/>
      </c>
      <c r="AF6" s="90" t="str">
        <f>IF(ISERROR(VLOOKUP('Choose Reference miRNAs'!$A5,$A$4:$N$99,6,0)),"",VLOOKUP('Choose Reference miRNAs'!$A5,$A$4:$N$99,6,0))</f>
        <v/>
      </c>
      <c r="AG6" s="90" t="str">
        <f>IF(ISERROR(VLOOKUP('Choose Reference miRNAs'!$A5,$A$4:$N$99,7,0)),"",VLOOKUP('Choose Reference miRNAs'!$A5,$A$4:$N$99,7,0))</f>
        <v/>
      </c>
      <c r="AH6" s="90" t="str">
        <f>IF(ISERROR(VLOOKUP('Choose Reference miRNAs'!$A5,$A$4:$N$99,8,0)),"",VLOOKUP('Choose Reference miRNAs'!$A5,$A$4:$N$99,8,0))</f>
        <v/>
      </c>
      <c r="AI6" s="90" t="str">
        <f>IF(ISERROR(VLOOKUP('Choose Reference miRNAs'!$A5,$A$4:$N$99,9,0)),"",VLOOKUP('Choose Reference miRNAs'!$A5,$A$4:$N$99,9,0))</f>
        <v/>
      </c>
      <c r="AJ6" s="90" t="str">
        <f>IF(ISERROR(VLOOKUP('Choose Reference miRNAs'!$A5,$A$4:$N$99,10,0)),"",VLOOKUP('Choose Reference miRNAs'!$A5,$A$4:$N$99,10,0))</f>
        <v/>
      </c>
      <c r="AK6" s="90" t="str">
        <f>IF(ISERROR(VLOOKUP('Choose Reference miRNAs'!$A5,$A$4:$N$99,11,0)),"",VLOOKUP('Choose Reference miRNAs'!$A5,$A$4:$N$99,11,0))</f>
        <v/>
      </c>
      <c r="AL6" s="90" t="str">
        <f>IF(ISERROR(VLOOKUP('Choose Reference miRNAs'!$A5,$A$4:$N$99,12,0)),"",VLOOKUP('Choose Reference miRNAs'!$A5,$A$4:$N$99,12,0))</f>
        <v/>
      </c>
      <c r="AM6" s="90" t="str">
        <f>IF(ISERROR(VLOOKUP('Choose Reference miRNAs'!$A5,$A$4:$N$99,13,0)),"",VLOOKUP('Choose Reference miRNAs'!$A5,$A$4:$N$99,13,0))</f>
        <v/>
      </c>
      <c r="AN6" s="97" t="str">
        <f>IF(ISERROR(VLOOKUP('Choose Reference miRNAs'!$A5,$A$4:$N$99,14,0)),"",VLOOKUP('Choose Reference miRNAs'!$A5,$A$4:$N$99,14,0))</f>
        <v/>
      </c>
      <c r="AO6" s="128" t="str">
        <f>IF(ISERROR(VLOOKUP('Choose Reference miRNAs'!$A5,$A$4:$AB$99,17,0)),"",VLOOKUP('Choose Reference miRNAs'!$A5,$A$4:$AB$99,17,0))</f>
        <v/>
      </c>
      <c r="AP6" s="90" t="str">
        <f>IF(ISERROR(VLOOKUP('Choose Reference miRNAs'!$A5,$A$4:$AB$99,18,0)),"",VLOOKUP('Choose Reference miRNAs'!$A5,$A$4:$AB$99,18,0))</f>
        <v/>
      </c>
      <c r="AQ6" s="90" t="str">
        <f>IF(ISERROR(VLOOKUP('Choose Reference miRNAs'!$A5,$A$4:$AB$99,19,0)),"",VLOOKUP('Choose Reference miRNAs'!$A5,$A$4:$AB$99,19,0))</f>
        <v/>
      </c>
      <c r="AR6" s="90" t="str">
        <f>IF(ISERROR(VLOOKUP('Choose Reference miRNAs'!$A5,$A$4:$AB$99,20,0)),"",VLOOKUP('Choose Reference miRNAs'!$A5,$A$4:$AB$99,20,0))</f>
        <v/>
      </c>
      <c r="AS6" s="90" t="str">
        <f>IF(ISERROR(VLOOKUP('Choose Reference miRNAs'!$A5,$A$4:$AB$99,21,0)),"",VLOOKUP('Choose Reference miRNAs'!$A5,$A$4:$AB$99,21,0))</f>
        <v/>
      </c>
      <c r="AT6" s="90" t="str">
        <f>IF(ISERROR(VLOOKUP('Choose Reference miRNAs'!$A5,$A$4:$AB$99,22,0)),"",VLOOKUP('Choose Reference miRNAs'!$A5,$A$4:$AB$99,22,0))</f>
        <v/>
      </c>
      <c r="AU6" s="90" t="str">
        <f>IF(ISERROR(VLOOKUP('Choose Reference miRNAs'!$A5,$A$4:$AB$99,23,0)),"",VLOOKUP('Choose Reference miRNAs'!$A5,$A$4:$AB$99,23,0))</f>
        <v/>
      </c>
      <c r="AV6" s="90" t="str">
        <f>IF(ISERROR(VLOOKUP('Choose Reference miRNAs'!$A5,$A$4:$AB$99,24,0)),"",VLOOKUP('Choose Reference miRNAs'!$A5,$A$4:$AB$99,24,0))</f>
        <v/>
      </c>
      <c r="AW6" s="90" t="str">
        <f>IF(ISERROR(VLOOKUP('Choose Reference miRNAs'!$A5,$A$4:$AB$99,25,0)),"",VLOOKUP('Choose Reference miRNAs'!$A5,$A$4:$AB$99,25,0))</f>
        <v/>
      </c>
      <c r="AX6" s="90" t="str">
        <f>IF(ISERROR(VLOOKUP('Choose Reference miRNAs'!$A5,$A$4:$AB$99,26,0)),"",VLOOKUP('Choose Reference miRNAs'!$A5,$A$4:$AB$99,26,0))</f>
        <v/>
      </c>
      <c r="AY6" s="90" t="str">
        <f>IF(ISERROR(VLOOKUP('Choose Reference miRNAs'!$A5,$A$4:$AB$99,27,0)),"",VLOOKUP('Choose Reference miRNAs'!$A5,$A$4:$AB$99,27,0))</f>
        <v/>
      </c>
      <c r="AZ6" s="97" t="str">
        <f>IF(ISERROR(VLOOKUP('Choose Reference miRNAs'!$A5,$A$4:$AB$99,28,0)),"",VLOOKUP('Choose Reference miRNAs'!$A5,$A$4:$AB$99,28,0))</f>
        <v/>
      </c>
      <c r="BA6" s="96" t="str">
        <f t="shared" si="36"/>
        <v>hsa-miR-30c-5p</v>
      </c>
      <c r="BB6" s="89">
        <v>3</v>
      </c>
      <c r="BC6" s="90">
        <f t="shared" si="0"/>
        <v>9.5399999999999991</v>
      </c>
      <c r="BD6" s="90">
        <f t="shared" si="1"/>
        <v>8.9400000000000013</v>
      </c>
      <c r="BE6" s="90">
        <f t="shared" si="2"/>
        <v>9.0399999999999991</v>
      </c>
      <c r="BF6" s="90" t="str">
        <f t="shared" si="3"/>
        <v/>
      </c>
      <c r="BG6" s="90" t="str">
        <f t="shared" si="4"/>
        <v/>
      </c>
      <c r="BH6" s="90" t="str">
        <f t="shared" si="5"/>
        <v/>
      </c>
      <c r="BI6" s="90" t="str">
        <f t="shared" si="6"/>
        <v/>
      </c>
      <c r="BJ6" s="90" t="str">
        <f t="shared" si="7"/>
        <v/>
      </c>
      <c r="BK6" s="90" t="str">
        <f t="shared" si="8"/>
        <v/>
      </c>
      <c r="BL6" s="90" t="str">
        <f t="shared" si="9"/>
        <v/>
      </c>
      <c r="BM6" s="90" t="str">
        <f t="shared" si="37"/>
        <v/>
      </c>
      <c r="BN6" s="90" t="str">
        <f t="shared" si="38"/>
        <v/>
      </c>
      <c r="BO6" s="90">
        <f t="shared" si="11"/>
        <v>7.509999999999998</v>
      </c>
      <c r="BP6" s="90">
        <f t="shared" si="12"/>
        <v>7.0600000000000023</v>
      </c>
      <c r="BQ6" s="90">
        <f t="shared" si="13"/>
        <v>6.8599999999999994</v>
      </c>
      <c r="BR6" s="90" t="str">
        <f t="shared" si="14"/>
        <v/>
      </c>
      <c r="BS6" s="90" t="str">
        <f t="shared" si="15"/>
        <v/>
      </c>
      <c r="BT6" s="90" t="str">
        <f t="shared" si="16"/>
        <v/>
      </c>
      <c r="BU6" s="90" t="str">
        <f t="shared" si="17"/>
        <v/>
      </c>
      <c r="BV6" s="90" t="str">
        <f t="shared" si="18"/>
        <v/>
      </c>
      <c r="BW6" s="90" t="str">
        <f t="shared" si="19"/>
        <v/>
      </c>
      <c r="BX6" s="90" t="str">
        <f t="shared" si="20"/>
        <v/>
      </c>
      <c r="BY6" s="90" t="str">
        <f t="shared" si="39"/>
        <v/>
      </c>
      <c r="BZ6" s="97" t="str">
        <f t="shared" si="40"/>
        <v/>
      </c>
      <c r="CA6" s="128">
        <f t="shared" si="41"/>
        <v>9.1733333333333338</v>
      </c>
      <c r="CB6" s="97">
        <f t="shared" si="42"/>
        <v>7.1433333333333335</v>
      </c>
      <c r="CC6" s="96" t="str">
        <f t="shared" si="43"/>
        <v>hsa-miR-30c-5p</v>
      </c>
      <c r="CD6" s="89">
        <v>3</v>
      </c>
      <c r="CE6" s="91">
        <f t="shared" si="22"/>
        <v>1.3433025567770945E-3</v>
      </c>
      <c r="CF6" s="91">
        <f t="shared" si="23"/>
        <v>2.0360659391428131E-3</v>
      </c>
      <c r="CG6" s="91">
        <f t="shared" si="24"/>
        <v>1.8997166941646217E-3</v>
      </c>
      <c r="CH6" s="91" t="str">
        <f t="shared" si="25"/>
        <v/>
      </c>
      <c r="CI6" s="91" t="str">
        <f t="shared" si="26"/>
        <v/>
      </c>
      <c r="CJ6" s="91" t="str">
        <f t="shared" si="27"/>
        <v/>
      </c>
      <c r="CK6" s="91" t="str">
        <f t="shared" si="28"/>
        <v/>
      </c>
      <c r="CL6" s="91" t="str">
        <f t="shared" si="29"/>
        <v/>
      </c>
      <c r="CM6" s="91" t="str">
        <f t="shared" si="30"/>
        <v/>
      </c>
      <c r="CN6" s="91" t="str">
        <f t="shared" si="31"/>
        <v/>
      </c>
      <c r="CO6" s="91" t="str">
        <f t="shared" si="44"/>
        <v/>
      </c>
      <c r="CP6" s="91" t="str">
        <f t="shared" si="45"/>
        <v/>
      </c>
      <c r="CQ6" s="91">
        <f t="shared" si="33"/>
        <v>5.4861127958515613E-3</v>
      </c>
      <c r="CR6" s="91">
        <f t="shared" si="33"/>
        <v>7.4942509322286181E-3</v>
      </c>
      <c r="CS6" s="91">
        <f t="shared" si="33"/>
        <v>8.608633717786026E-3</v>
      </c>
      <c r="CT6" s="91" t="str">
        <f t="shared" si="33"/>
        <v/>
      </c>
      <c r="CU6" s="91" t="str">
        <f t="shared" si="33"/>
        <v/>
      </c>
      <c r="CV6" s="91" t="str">
        <f t="shared" si="33"/>
        <v/>
      </c>
      <c r="CW6" s="91" t="str">
        <f t="shared" si="33"/>
        <v/>
      </c>
      <c r="CX6" s="91" t="str">
        <f t="shared" si="33"/>
        <v/>
      </c>
      <c r="CY6" s="91" t="str">
        <f t="shared" si="33"/>
        <v/>
      </c>
      <c r="CZ6" s="91" t="str">
        <f t="shared" si="33"/>
        <v/>
      </c>
      <c r="DA6" s="91" t="str">
        <f t="shared" si="46"/>
        <v/>
      </c>
      <c r="DB6" s="121" t="str">
        <f t="shared" si="47"/>
        <v/>
      </c>
    </row>
    <row r="7" spans="1:106" ht="15" customHeight="1" x14ac:dyDescent="0.25">
      <c r="A7" s="96" t="str">
        <f>'miRNA Table'!B6</f>
        <v>hsa-miR-148a-3p</v>
      </c>
      <c r="B7" s="89">
        <v>4</v>
      </c>
      <c r="C7" s="90">
        <f>IF('Test Sample Data'!C6="","",IF(SUM('Test Sample Data'!C$3:C$14)&gt;10,IF(AND(ISNUMBER('Test Sample Data'!C6),'Test Sample Data'!C6&lt;$C$17, 'Test Sample Data'!C6&gt;0),'Test Sample Data'!C6,$C$17),""))</f>
        <v>21.51</v>
      </c>
      <c r="D7" s="90">
        <f>IF('Test Sample Data'!D6="","",IF(SUM('Test Sample Data'!D$3:D$14)&gt;10,IF(AND(ISNUMBER('Test Sample Data'!D6),'Test Sample Data'!D6&lt;$C$17, 'Test Sample Data'!D6&gt;0),'Test Sample Data'!D6,$C$17),""))</f>
        <v>21.46</v>
      </c>
      <c r="E7" s="90">
        <f>IF('Test Sample Data'!E6="","",IF(SUM('Test Sample Data'!E$3:E$14)&gt;10,IF(AND(ISNUMBER('Test Sample Data'!E6),'Test Sample Data'!E6&lt;$C$17, 'Test Sample Data'!E6&gt;0),'Test Sample Data'!E6,$C$17),""))</f>
        <v>21.32</v>
      </c>
      <c r="F7" s="90" t="str">
        <f>IF('Test Sample Data'!F6="","",IF(SUM('Test Sample Data'!F$3:F$14)&gt;10,IF(AND(ISNUMBER('Test Sample Data'!F6),'Test Sample Data'!F6&lt;$C$17, 'Test Sample Data'!F6&gt;0),'Test Sample Data'!F6,$C$17),""))</f>
        <v/>
      </c>
      <c r="G7" s="90" t="str">
        <f>IF('Test Sample Data'!G6="","",IF(SUM('Test Sample Data'!G$3:G$14)&gt;10,IF(AND(ISNUMBER('Test Sample Data'!G6),'Test Sample Data'!G6&lt;$C$17, 'Test Sample Data'!G6&gt;0),'Test Sample Data'!G6,$C$17),""))</f>
        <v/>
      </c>
      <c r="H7" s="90" t="str">
        <f>IF('Test Sample Data'!H6="","",IF(SUM('Test Sample Data'!H$3:H$14)&gt;10,IF(AND(ISNUMBER('Test Sample Data'!H6),'Test Sample Data'!H6&lt;$C$17, 'Test Sample Data'!H6&gt;0),'Test Sample Data'!H6,$C$17),""))</f>
        <v/>
      </c>
      <c r="I7" s="90" t="str">
        <f>IF('Test Sample Data'!I6="","",IF(SUM('Test Sample Data'!I$3:I$14)&gt;10,IF(AND(ISNUMBER('Test Sample Data'!I6),'Test Sample Data'!I6&lt;$C$17, 'Test Sample Data'!I6&gt;0),'Test Sample Data'!I6,$C$17),""))</f>
        <v/>
      </c>
      <c r="J7" s="90" t="str">
        <f>IF('Test Sample Data'!J6="","",IF(SUM('Test Sample Data'!J$3:J$14)&gt;10,IF(AND(ISNUMBER('Test Sample Data'!J6),'Test Sample Data'!J6&lt;$C$17, 'Test Sample Data'!J6&gt;0),'Test Sample Data'!J6,$C$17),""))</f>
        <v/>
      </c>
      <c r="K7" s="90" t="str">
        <f>IF('Test Sample Data'!K6="","",IF(SUM('Test Sample Data'!K$3:K$14)&gt;10,IF(AND(ISNUMBER('Test Sample Data'!K6),'Test Sample Data'!K6&lt;$C$17, 'Test Sample Data'!K6&gt;0),'Test Sample Data'!K6,$C$17),""))</f>
        <v/>
      </c>
      <c r="L7" s="90" t="str">
        <f>IF('Test Sample Data'!L6="","",IF(SUM('Test Sample Data'!L$3:L$14)&gt;10,IF(AND(ISNUMBER('Test Sample Data'!L6),'Test Sample Data'!L6&lt;$C$17, 'Test Sample Data'!L6&gt;0),'Test Sample Data'!L6,$C$17),""))</f>
        <v/>
      </c>
      <c r="M7" s="90" t="str">
        <f>IF('Test Sample Data'!M6="","",IF(SUM('Test Sample Data'!M$3:M$14)&gt;10,IF(AND(ISNUMBER('Test Sample Data'!M6),'Test Sample Data'!M6&lt;$C$17, 'Test Sample Data'!M6&gt;0),'Test Sample Data'!M6,$C$17),""))</f>
        <v/>
      </c>
      <c r="N7" s="90" t="str">
        <f>IF('Test Sample Data'!N6="","",IF(SUM('Test Sample Data'!N$3:N$14)&gt;10,IF(AND(ISNUMBER('Test Sample Data'!N6),'Test Sample Data'!N6&lt;$C$17, 'Test Sample Data'!N6&gt;0),'Test Sample Data'!N6,$C$17),""))</f>
        <v/>
      </c>
      <c r="O7" s="89" t="str">
        <f>'miRNA Table'!B6</f>
        <v>hsa-miR-148a-3p</v>
      </c>
      <c r="P7" s="89">
        <v>4</v>
      </c>
      <c r="Q7" s="90">
        <f>IF('Control Sample Data'!C6="","",IF(SUM('Control Sample Data'!C$3:C$14)&gt;10,IF(AND(ISNUMBER('Control Sample Data'!C6),'Control Sample Data'!C6&lt;$C$17, 'Control Sample Data'!C6&gt;0),'Control Sample Data'!C6,$C$17),""))</f>
        <v>27.23</v>
      </c>
      <c r="R7" s="90">
        <f>IF('Control Sample Data'!D6="","",IF(SUM('Control Sample Data'!D$3:D$14)&gt;10,IF(AND(ISNUMBER('Control Sample Data'!D6),'Control Sample Data'!D6&lt;$C$17, 'Control Sample Data'!D6&gt;0),'Control Sample Data'!D6,$C$17),""))</f>
        <v>27.15</v>
      </c>
      <c r="S7" s="90">
        <f>IF('Control Sample Data'!E6="","",IF(SUM('Control Sample Data'!E$3:E$14)&gt;10,IF(AND(ISNUMBER('Control Sample Data'!E6),'Control Sample Data'!E6&lt;$C$17, 'Control Sample Data'!E6&gt;0),'Control Sample Data'!E6,$C$17),""))</f>
        <v>27.24</v>
      </c>
      <c r="T7" s="90" t="str">
        <f>IF('Control Sample Data'!F6="","",IF(SUM('Control Sample Data'!F$3:F$14)&gt;10,IF(AND(ISNUMBER('Control Sample Data'!F6),'Control Sample Data'!F6&lt;$C$17, 'Control Sample Data'!F6&gt;0),'Control Sample Data'!F6,$C$17),""))</f>
        <v/>
      </c>
      <c r="U7" s="90" t="str">
        <f>IF('Control Sample Data'!G6="","",IF(SUM('Control Sample Data'!G$3:G$14)&gt;10,IF(AND(ISNUMBER('Control Sample Data'!G6),'Control Sample Data'!G6&lt;$C$17, 'Control Sample Data'!G6&gt;0),'Control Sample Data'!G6,$C$17),""))</f>
        <v/>
      </c>
      <c r="V7" s="90" t="str">
        <f>IF('Control Sample Data'!H6="","",IF(SUM('Control Sample Data'!H$3:H$14)&gt;10,IF(AND(ISNUMBER('Control Sample Data'!H6),'Control Sample Data'!H6&lt;$C$17, 'Control Sample Data'!H6&gt;0),'Control Sample Data'!H6,$C$17),""))</f>
        <v/>
      </c>
      <c r="W7" s="90" t="str">
        <f>IF('Control Sample Data'!I6="","",IF(SUM('Control Sample Data'!I$3:I$14)&gt;10,IF(AND(ISNUMBER('Control Sample Data'!I6),'Control Sample Data'!I6&lt;$C$17, 'Control Sample Data'!I6&gt;0),'Control Sample Data'!I6,$C$17),""))</f>
        <v/>
      </c>
      <c r="X7" s="90" t="str">
        <f>IF('Control Sample Data'!J6="","",IF(SUM('Control Sample Data'!J$3:J$14)&gt;10,IF(AND(ISNUMBER('Control Sample Data'!J6),'Control Sample Data'!J6&lt;$C$17, 'Control Sample Data'!J6&gt;0),'Control Sample Data'!J6,$C$17),""))</f>
        <v/>
      </c>
      <c r="Y7" s="90" t="str">
        <f>IF('Control Sample Data'!K6="","",IF(SUM('Control Sample Data'!K$3:K$14)&gt;10,IF(AND(ISNUMBER('Control Sample Data'!K6),'Control Sample Data'!K6&lt;$C$17, 'Control Sample Data'!K6&gt;0),'Control Sample Data'!K6,$C$17),""))</f>
        <v/>
      </c>
      <c r="Z7" s="90" t="str">
        <f>IF('Control Sample Data'!L6="","",IF(SUM('Control Sample Data'!L$3:L$14)&gt;10,IF(AND(ISNUMBER('Control Sample Data'!L6),'Control Sample Data'!L6&lt;$C$17, 'Control Sample Data'!L6&gt;0),'Control Sample Data'!L6,$C$17),""))</f>
        <v/>
      </c>
      <c r="AA7" s="90" t="str">
        <f>IF('Control Sample Data'!M6="","",IF(SUM('Control Sample Data'!M$3:M$14)&gt;10,IF(AND(ISNUMBER('Control Sample Data'!M6),'Control Sample Data'!M6&lt;$C$17, 'Control Sample Data'!M6&gt;0),'Control Sample Data'!M6,$C$17),""))</f>
        <v/>
      </c>
      <c r="AB7" s="108" t="str">
        <f>IF('Control Sample Data'!N6="","",IF(SUM('Control Sample Data'!N$3:N$14)&gt;10,IF(AND(ISNUMBER('Control Sample Data'!N6),'Control Sample Data'!N6&lt;$C$17, 'Control Sample Data'!N6&gt;0),'Control Sample Data'!N6,$C$17),""))</f>
        <v/>
      </c>
      <c r="AC7" s="128" t="str">
        <f>IF(ISERROR(VLOOKUP('Choose Reference miRNAs'!$A6,$A$4:$N$99,3,0)),"",VLOOKUP('Choose Reference miRNAs'!$A6,$A$4:$N$99,3,0))</f>
        <v/>
      </c>
      <c r="AD7" s="90" t="str">
        <f>IF(ISERROR(VLOOKUP('Choose Reference miRNAs'!$A6,$A$4:$N$99,4,0)),"",VLOOKUP('Choose Reference miRNAs'!$A6,$A$4:$N$99,4,0))</f>
        <v/>
      </c>
      <c r="AE7" s="90" t="str">
        <f>IF(ISERROR(VLOOKUP('Choose Reference miRNAs'!$A6,$A$4:$N$99,5,0)),"",VLOOKUP('Choose Reference miRNAs'!$A6,$A$4:$N$99,5,0))</f>
        <v/>
      </c>
      <c r="AF7" s="90" t="str">
        <f>IF(ISERROR(VLOOKUP('Choose Reference miRNAs'!$A6,$A$4:$N$99,6,0)),"",VLOOKUP('Choose Reference miRNAs'!$A6,$A$4:$N$99,6,0))</f>
        <v/>
      </c>
      <c r="AG7" s="90" t="str">
        <f>IF(ISERROR(VLOOKUP('Choose Reference miRNAs'!$A6,$A$4:$N$99,7,0)),"",VLOOKUP('Choose Reference miRNAs'!$A6,$A$4:$N$99,7,0))</f>
        <v/>
      </c>
      <c r="AH7" s="90" t="str">
        <f>IF(ISERROR(VLOOKUP('Choose Reference miRNAs'!$A6,$A$4:$N$99,8,0)),"",VLOOKUP('Choose Reference miRNAs'!$A6,$A$4:$N$99,8,0))</f>
        <v/>
      </c>
      <c r="AI7" s="90" t="str">
        <f>IF(ISERROR(VLOOKUP('Choose Reference miRNAs'!$A6,$A$4:$N$99,9,0)),"",VLOOKUP('Choose Reference miRNAs'!$A6,$A$4:$N$99,9,0))</f>
        <v/>
      </c>
      <c r="AJ7" s="90" t="str">
        <f>IF(ISERROR(VLOOKUP('Choose Reference miRNAs'!$A6,$A$4:$N$99,10,0)),"",VLOOKUP('Choose Reference miRNAs'!$A6,$A$4:$N$99,10,0))</f>
        <v/>
      </c>
      <c r="AK7" s="90" t="str">
        <f>IF(ISERROR(VLOOKUP('Choose Reference miRNAs'!$A6,$A$4:$N$99,11,0)),"",VLOOKUP('Choose Reference miRNAs'!$A6,$A$4:$N$99,11,0))</f>
        <v/>
      </c>
      <c r="AL7" s="90" t="str">
        <f>IF(ISERROR(VLOOKUP('Choose Reference miRNAs'!$A6,$A$4:$N$99,12,0)),"",VLOOKUP('Choose Reference miRNAs'!$A6,$A$4:$N$99,12,0))</f>
        <v/>
      </c>
      <c r="AM7" s="90" t="str">
        <f>IF(ISERROR(VLOOKUP('Choose Reference miRNAs'!$A6,$A$4:$N$99,13,0)),"",VLOOKUP('Choose Reference miRNAs'!$A6,$A$4:$N$99,13,0))</f>
        <v/>
      </c>
      <c r="AN7" s="97" t="str">
        <f>IF(ISERROR(VLOOKUP('Choose Reference miRNAs'!$A6,$A$4:$N$99,14,0)),"",VLOOKUP('Choose Reference miRNAs'!$A6,$A$4:$N$99,14,0))</f>
        <v/>
      </c>
      <c r="AO7" s="128" t="str">
        <f>IF(ISERROR(VLOOKUP('Choose Reference miRNAs'!$A6,$A$4:$AB$99,17,0)),"",VLOOKUP('Choose Reference miRNAs'!$A6,$A$4:$AB$99,17,0))</f>
        <v/>
      </c>
      <c r="AP7" s="90" t="str">
        <f>IF(ISERROR(VLOOKUP('Choose Reference miRNAs'!$A6,$A$4:$AB$99,18,0)),"",VLOOKUP('Choose Reference miRNAs'!$A6,$A$4:$AB$99,18,0))</f>
        <v/>
      </c>
      <c r="AQ7" s="90" t="str">
        <f>IF(ISERROR(VLOOKUP('Choose Reference miRNAs'!$A6,$A$4:$AB$99,19,0)),"",VLOOKUP('Choose Reference miRNAs'!$A6,$A$4:$AB$99,19,0))</f>
        <v/>
      </c>
      <c r="AR7" s="90" t="str">
        <f>IF(ISERROR(VLOOKUP('Choose Reference miRNAs'!$A6,$A$4:$AB$99,20,0)),"",VLOOKUP('Choose Reference miRNAs'!$A6,$A$4:$AB$99,20,0))</f>
        <v/>
      </c>
      <c r="AS7" s="90" t="str">
        <f>IF(ISERROR(VLOOKUP('Choose Reference miRNAs'!$A6,$A$4:$AB$99,21,0)),"",VLOOKUP('Choose Reference miRNAs'!$A6,$A$4:$AB$99,21,0))</f>
        <v/>
      </c>
      <c r="AT7" s="90" t="str">
        <f>IF(ISERROR(VLOOKUP('Choose Reference miRNAs'!$A6,$A$4:$AB$99,22,0)),"",VLOOKUP('Choose Reference miRNAs'!$A6,$A$4:$AB$99,22,0))</f>
        <v/>
      </c>
      <c r="AU7" s="90" t="str">
        <f>IF(ISERROR(VLOOKUP('Choose Reference miRNAs'!$A6,$A$4:$AB$99,23,0)),"",VLOOKUP('Choose Reference miRNAs'!$A6,$A$4:$AB$99,23,0))</f>
        <v/>
      </c>
      <c r="AV7" s="90" t="str">
        <f>IF(ISERROR(VLOOKUP('Choose Reference miRNAs'!$A6,$A$4:$AB$99,24,0)),"",VLOOKUP('Choose Reference miRNAs'!$A6,$A$4:$AB$99,24,0))</f>
        <v/>
      </c>
      <c r="AW7" s="90" t="str">
        <f>IF(ISERROR(VLOOKUP('Choose Reference miRNAs'!$A6,$A$4:$AB$99,25,0)),"",VLOOKUP('Choose Reference miRNAs'!$A6,$A$4:$AB$99,25,0))</f>
        <v/>
      </c>
      <c r="AX7" s="90" t="str">
        <f>IF(ISERROR(VLOOKUP('Choose Reference miRNAs'!$A6,$A$4:$AB$99,26,0)),"",VLOOKUP('Choose Reference miRNAs'!$A6,$A$4:$AB$99,26,0))</f>
        <v/>
      </c>
      <c r="AY7" s="90" t="str">
        <f>IF(ISERROR(VLOOKUP('Choose Reference miRNAs'!$A6,$A$4:$AB$99,27,0)),"",VLOOKUP('Choose Reference miRNAs'!$A6,$A$4:$AB$99,27,0))</f>
        <v/>
      </c>
      <c r="AZ7" s="97" t="str">
        <f>IF(ISERROR(VLOOKUP('Choose Reference miRNAs'!$A6,$A$4:$AB$99,28,0)),"",VLOOKUP('Choose Reference miRNAs'!$A6,$A$4:$AB$99,28,0))</f>
        <v/>
      </c>
      <c r="BA7" s="96" t="str">
        <f t="shared" si="36"/>
        <v>hsa-miR-148a-3p</v>
      </c>
      <c r="BB7" s="89">
        <v>4</v>
      </c>
      <c r="BC7" s="90">
        <f t="shared" si="0"/>
        <v>1.5300000000000011</v>
      </c>
      <c r="BD7" s="90">
        <f t="shared" si="1"/>
        <v>1.2300000000000004</v>
      </c>
      <c r="BE7" s="90">
        <f t="shared" si="2"/>
        <v>1.2300000000000004</v>
      </c>
      <c r="BF7" s="90" t="str">
        <f t="shared" si="3"/>
        <v/>
      </c>
      <c r="BG7" s="90" t="str">
        <f t="shared" si="4"/>
        <v/>
      </c>
      <c r="BH7" s="90" t="str">
        <f t="shared" si="5"/>
        <v/>
      </c>
      <c r="BI7" s="90" t="str">
        <f t="shared" si="6"/>
        <v/>
      </c>
      <c r="BJ7" s="90" t="str">
        <f t="shared" si="7"/>
        <v/>
      </c>
      <c r="BK7" s="90" t="str">
        <f t="shared" si="8"/>
        <v/>
      </c>
      <c r="BL7" s="90" t="str">
        <f t="shared" si="9"/>
        <v/>
      </c>
      <c r="BM7" s="90" t="str">
        <f t="shared" si="37"/>
        <v/>
      </c>
      <c r="BN7" s="90" t="str">
        <f t="shared" si="38"/>
        <v/>
      </c>
      <c r="BO7" s="90">
        <f t="shared" si="11"/>
        <v>6.0399999999999991</v>
      </c>
      <c r="BP7" s="90">
        <f t="shared" si="12"/>
        <v>6</v>
      </c>
      <c r="BQ7" s="90">
        <f t="shared" si="13"/>
        <v>5.8099999999999987</v>
      </c>
      <c r="BR7" s="90" t="str">
        <f t="shared" si="14"/>
        <v/>
      </c>
      <c r="BS7" s="90" t="str">
        <f t="shared" si="15"/>
        <v/>
      </c>
      <c r="BT7" s="90" t="str">
        <f t="shared" si="16"/>
        <v/>
      </c>
      <c r="BU7" s="90" t="str">
        <f t="shared" si="17"/>
        <v/>
      </c>
      <c r="BV7" s="90" t="str">
        <f t="shared" si="18"/>
        <v/>
      </c>
      <c r="BW7" s="90" t="str">
        <f t="shared" si="19"/>
        <v/>
      </c>
      <c r="BX7" s="90" t="str">
        <f t="shared" si="20"/>
        <v/>
      </c>
      <c r="BY7" s="90" t="str">
        <f t="shared" si="39"/>
        <v/>
      </c>
      <c r="BZ7" s="97" t="str">
        <f t="shared" si="40"/>
        <v/>
      </c>
      <c r="CA7" s="128">
        <f t="shared" si="41"/>
        <v>1.3300000000000007</v>
      </c>
      <c r="CB7" s="97">
        <f t="shared" si="42"/>
        <v>5.9499999999999993</v>
      </c>
      <c r="CC7" s="96" t="str">
        <f t="shared" si="43"/>
        <v>hsa-miR-148a-3p</v>
      </c>
      <c r="CD7" s="89">
        <v>4</v>
      </c>
      <c r="CE7" s="91">
        <f t="shared" si="22"/>
        <v>0.34627736702773093</v>
      </c>
      <c r="CF7" s="91">
        <f t="shared" si="23"/>
        <v>0.4263174458839783</v>
      </c>
      <c r="CG7" s="91">
        <f t="shared" si="24"/>
        <v>0.4263174458839783</v>
      </c>
      <c r="CH7" s="91" t="str">
        <f t="shared" si="25"/>
        <v/>
      </c>
      <c r="CI7" s="91" t="str">
        <f t="shared" si="26"/>
        <v/>
      </c>
      <c r="CJ7" s="91" t="str">
        <f t="shared" si="27"/>
        <v/>
      </c>
      <c r="CK7" s="91" t="str">
        <f t="shared" si="28"/>
        <v/>
      </c>
      <c r="CL7" s="91" t="str">
        <f t="shared" si="29"/>
        <v/>
      </c>
      <c r="CM7" s="91" t="str">
        <f t="shared" si="30"/>
        <v/>
      </c>
      <c r="CN7" s="91" t="str">
        <f t="shared" si="31"/>
        <v/>
      </c>
      <c r="CO7" s="91" t="str">
        <f t="shared" si="44"/>
        <v/>
      </c>
      <c r="CP7" s="91" t="str">
        <f t="shared" si="45"/>
        <v/>
      </c>
      <c r="CQ7" s="91">
        <f t="shared" si="33"/>
        <v>1.5197733553316977E-2</v>
      </c>
      <c r="CR7" s="91">
        <f t="shared" si="33"/>
        <v>1.5625E-2</v>
      </c>
      <c r="CS7" s="91">
        <f t="shared" si="33"/>
        <v>1.7824433060444136E-2</v>
      </c>
      <c r="CT7" s="91" t="str">
        <f t="shared" si="33"/>
        <v/>
      </c>
      <c r="CU7" s="91" t="str">
        <f t="shared" si="33"/>
        <v/>
      </c>
      <c r="CV7" s="91" t="str">
        <f t="shared" si="33"/>
        <v/>
      </c>
      <c r="CW7" s="91" t="str">
        <f t="shared" si="33"/>
        <v/>
      </c>
      <c r="CX7" s="91" t="str">
        <f t="shared" si="33"/>
        <v/>
      </c>
      <c r="CY7" s="91" t="str">
        <f t="shared" si="33"/>
        <v/>
      </c>
      <c r="CZ7" s="91" t="str">
        <f t="shared" si="33"/>
        <v/>
      </c>
      <c r="DA7" s="91" t="str">
        <f t="shared" si="46"/>
        <v/>
      </c>
      <c r="DB7" s="121" t="str">
        <f t="shared" si="47"/>
        <v/>
      </c>
    </row>
    <row r="8" spans="1:106" ht="15" customHeight="1" x14ac:dyDescent="0.25">
      <c r="A8" s="96" t="str">
        <f>'miRNA Table'!B7</f>
        <v>hsa-miR-134-5p</v>
      </c>
      <c r="B8" s="89">
        <v>5</v>
      </c>
      <c r="C8" s="90">
        <f>IF('Test Sample Data'!C7="","",IF(SUM('Test Sample Data'!C$3:C$14)&gt;10,IF(AND(ISNUMBER('Test Sample Data'!C7),'Test Sample Data'!C7&lt;$C$17, 'Test Sample Data'!C7&gt;0),'Test Sample Data'!C7,$C$17),""))</f>
        <v>24.15</v>
      </c>
      <c r="D8" s="90">
        <f>IF('Test Sample Data'!D7="","",IF(SUM('Test Sample Data'!D$3:D$14)&gt;10,IF(AND(ISNUMBER('Test Sample Data'!D7),'Test Sample Data'!D7&lt;$C$17, 'Test Sample Data'!D7&gt;0),'Test Sample Data'!D7,$C$17),""))</f>
        <v>24.33</v>
      </c>
      <c r="E8" s="90">
        <f>IF('Test Sample Data'!E7="","",IF(SUM('Test Sample Data'!E$3:E$14)&gt;10,IF(AND(ISNUMBER('Test Sample Data'!E7),'Test Sample Data'!E7&lt;$C$17, 'Test Sample Data'!E7&gt;0),'Test Sample Data'!E7,$C$17),""))</f>
        <v>24.19</v>
      </c>
      <c r="F8" s="90" t="str">
        <f>IF('Test Sample Data'!F7="","",IF(SUM('Test Sample Data'!F$3:F$14)&gt;10,IF(AND(ISNUMBER('Test Sample Data'!F7),'Test Sample Data'!F7&lt;$C$17, 'Test Sample Data'!F7&gt;0),'Test Sample Data'!F7,$C$17),""))</f>
        <v/>
      </c>
      <c r="G8" s="90" t="str">
        <f>IF('Test Sample Data'!G7="","",IF(SUM('Test Sample Data'!G$3:G$14)&gt;10,IF(AND(ISNUMBER('Test Sample Data'!G7),'Test Sample Data'!G7&lt;$C$17, 'Test Sample Data'!G7&gt;0),'Test Sample Data'!G7,$C$17),""))</f>
        <v/>
      </c>
      <c r="H8" s="90" t="str">
        <f>IF('Test Sample Data'!H7="","",IF(SUM('Test Sample Data'!H$3:H$14)&gt;10,IF(AND(ISNUMBER('Test Sample Data'!H7),'Test Sample Data'!H7&lt;$C$17, 'Test Sample Data'!H7&gt;0),'Test Sample Data'!H7,$C$17),""))</f>
        <v/>
      </c>
      <c r="I8" s="90" t="str">
        <f>IF('Test Sample Data'!I7="","",IF(SUM('Test Sample Data'!I$3:I$14)&gt;10,IF(AND(ISNUMBER('Test Sample Data'!I7),'Test Sample Data'!I7&lt;$C$17, 'Test Sample Data'!I7&gt;0),'Test Sample Data'!I7,$C$17),""))</f>
        <v/>
      </c>
      <c r="J8" s="90" t="str">
        <f>IF('Test Sample Data'!J7="","",IF(SUM('Test Sample Data'!J$3:J$14)&gt;10,IF(AND(ISNUMBER('Test Sample Data'!J7),'Test Sample Data'!J7&lt;$C$17, 'Test Sample Data'!J7&gt;0),'Test Sample Data'!J7,$C$17),""))</f>
        <v/>
      </c>
      <c r="K8" s="90" t="str">
        <f>IF('Test Sample Data'!K7="","",IF(SUM('Test Sample Data'!K$3:K$14)&gt;10,IF(AND(ISNUMBER('Test Sample Data'!K7),'Test Sample Data'!K7&lt;$C$17, 'Test Sample Data'!K7&gt;0),'Test Sample Data'!K7,$C$17),""))</f>
        <v/>
      </c>
      <c r="L8" s="90" t="str">
        <f>IF('Test Sample Data'!L7="","",IF(SUM('Test Sample Data'!L$3:L$14)&gt;10,IF(AND(ISNUMBER('Test Sample Data'!L7),'Test Sample Data'!L7&lt;$C$17, 'Test Sample Data'!L7&gt;0),'Test Sample Data'!L7,$C$17),""))</f>
        <v/>
      </c>
      <c r="M8" s="90" t="str">
        <f>IF('Test Sample Data'!M7="","",IF(SUM('Test Sample Data'!M$3:M$14)&gt;10,IF(AND(ISNUMBER('Test Sample Data'!M7),'Test Sample Data'!M7&lt;$C$17, 'Test Sample Data'!M7&gt;0),'Test Sample Data'!M7,$C$17),""))</f>
        <v/>
      </c>
      <c r="N8" s="90" t="str">
        <f>IF('Test Sample Data'!N7="","",IF(SUM('Test Sample Data'!N$3:N$14)&gt;10,IF(AND(ISNUMBER('Test Sample Data'!N7),'Test Sample Data'!N7&lt;$C$17, 'Test Sample Data'!N7&gt;0),'Test Sample Data'!N7,$C$17),""))</f>
        <v/>
      </c>
      <c r="O8" s="89" t="str">
        <f>'miRNA Table'!B7</f>
        <v>hsa-miR-134-5p</v>
      </c>
      <c r="P8" s="89">
        <v>5</v>
      </c>
      <c r="Q8" s="90">
        <f>IF('Control Sample Data'!C7="","",IF(SUM('Control Sample Data'!C$3:C$14)&gt;10,IF(AND(ISNUMBER('Control Sample Data'!C7),'Control Sample Data'!C7&lt;$C$17, 'Control Sample Data'!C7&gt;0),'Control Sample Data'!C7,$C$17),""))</f>
        <v>31.06</v>
      </c>
      <c r="R8" s="90">
        <f>IF('Control Sample Data'!D7="","",IF(SUM('Control Sample Data'!D$3:D$14)&gt;10,IF(AND(ISNUMBER('Control Sample Data'!D7),'Control Sample Data'!D7&lt;$C$17, 'Control Sample Data'!D7&gt;0),'Control Sample Data'!D7,$C$17),""))</f>
        <v>31.12</v>
      </c>
      <c r="S8" s="90">
        <f>IF('Control Sample Data'!E7="","",IF(SUM('Control Sample Data'!E$3:E$14)&gt;10,IF(AND(ISNUMBER('Control Sample Data'!E7),'Control Sample Data'!E7&lt;$C$17, 'Control Sample Data'!E7&gt;0),'Control Sample Data'!E7,$C$17),""))</f>
        <v>31.19</v>
      </c>
      <c r="T8" s="90" t="str">
        <f>IF('Control Sample Data'!F7="","",IF(SUM('Control Sample Data'!F$3:F$14)&gt;10,IF(AND(ISNUMBER('Control Sample Data'!F7),'Control Sample Data'!F7&lt;$C$17, 'Control Sample Data'!F7&gt;0),'Control Sample Data'!F7,$C$17),""))</f>
        <v/>
      </c>
      <c r="U8" s="90" t="str">
        <f>IF('Control Sample Data'!G7="","",IF(SUM('Control Sample Data'!G$3:G$14)&gt;10,IF(AND(ISNUMBER('Control Sample Data'!G7),'Control Sample Data'!G7&lt;$C$17, 'Control Sample Data'!G7&gt;0),'Control Sample Data'!G7,$C$17),""))</f>
        <v/>
      </c>
      <c r="V8" s="90" t="str">
        <f>IF('Control Sample Data'!H7="","",IF(SUM('Control Sample Data'!H$3:H$14)&gt;10,IF(AND(ISNUMBER('Control Sample Data'!H7),'Control Sample Data'!H7&lt;$C$17, 'Control Sample Data'!H7&gt;0),'Control Sample Data'!H7,$C$17),""))</f>
        <v/>
      </c>
      <c r="W8" s="90" t="str">
        <f>IF('Control Sample Data'!I7="","",IF(SUM('Control Sample Data'!I$3:I$14)&gt;10,IF(AND(ISNUMBER('Control Sample Data'!I7),'Control Sample Data'!I7&lt;$C$17, 'Control Sample Data'!I7&gt;0),'Control Sample Data'!I7,$C$17),""))</f>
        <v/>
      </c>
      <c r="X8" s="90" t="str">
        <f>IF('Control Sample Data'!J7="","",IF(SUM('Control Sample Data'!J$3:J$14)&gt;10,IF(AND(ISNUMBER('Control Sample Data'!J7),'Control Sample Data'!J7&lt;$C$17, 'Control Sample Data'!J7&gt;0),'Control Sample Data'!J7,$C$17),""))</f>
        <v/>
      </c>
      <c r="Y8" s="90" t="str">
        <f>IF('Control Sample Data'!K7="","",IF(SUM('Control Sample Data'!K$3:K$14)&gt;10,IF(AND(ISNUMBER('Control Sample Data'!K7),'Control Sample Data'!K7&lt;$C$17, 'Control Sample Data'!K7&gt;0),'Control Sample Data'!K7,$C$17),""))</f>
        <v/>
      </c>
      <c r="Z8" s="90" t="str">
        <f>IF('Control Sample Data'!L7="","",IF(SUM('Control Sample Data'!L$3:L$14)&gt;10,IF(AND(ISNUMBER('Control Sample Data'!L7),'Control Sample Data'!L7&lt;$C$17, 'Control Sample Data'!L7&gt;0),'Control Sample Data'!L7,$C$17),""))</f>
        <v/>
      </c>
      <c r="AA8" s="90" t="str">
        <f>IF('Control Sample Data'!M7="","",IF(SUM('Control Sample Data'!M$3:M$14)&gt;10,IF(AND(ISNUMBER('Control Sample Data'!M7),'Control Sample Data'!M7&lt;$C$17, 'Control Sample Data'!M7&gt;0),'Control Sample Data'!M7,$C$17),""))</f>
        <v/>
      </c>
      <c r="AB8" s="108" t="str">
        <f>IF('Control Sample Data'!N7="","",IF(SUM('Control Sample Data'!N$3:N$14)&gt;10,IF(AND(ISNUMBER('Control Sample Data'!N7),'Control Sample Data'!N7&lt;$C$17, 'Control Sample Data'!N7&gt;0),'Control Sample Data'!N7,$C$17),""))</f>
        <v/>
      </c>
      <c r="AC8" s="128" t="str">
        <f>IF(ISERROR(VLOOKUP('Choose Reference miRNAs'!$A7,$A$4:$N$99,3,0)),"",VLOOKUP('Choose Reference miRNAs'!$A7,$A$4:$N$99,3,0))</f>
        <v/>
      </c>
      <c r="AD8" s="90" t="str">
        <f>IF(ISERROR(VLOOKUP('Choose Reference miRNAs'!$A7,$A$4:$N$99,4,0)),"",VLOOKUP('Choose Reference miRNAs'!$A7,$A$4:$N$99,4,0))</f>
        <v/>
      </c>
      <c r="AE8" s="90" t="str">
        <f>IF(ISERROR(VLOOKUP('Choose Reference miRNAs'!$A7,$A$4:$N$99,5,0)),"",VLOOKUP('Choose Reference miRNAs'!$A7,$A$4:$N$99,5,0))</f>
        <v/>
      </c>
      <c r="AF8" s="90" t="str">
        <f>IF(ISERROR(VLOOKUP('Choose Reference miRNAs'!$A7,$A$4:$N$99,6,0)),"",VLOOKUP('Choose Reference miRNAs'!$A7,$A$4:$N$99,6,0))</f>
        <v/>
      </c>
      <c r="AG8" s="90" t="str">
        <f>IF(ISERROR(VLOOKUP('Choose Reference miRNAs'!$A7,$A$4:$N$99,7,0)),"",VLOOKUP('Choose Reference miRNAs'!$A7,$A$4:$N$99,7,0))</f>
        <v/>
      </c>
      <c r="AH8" s="90" t="str">
        <f>IF(ISERROR(VLOOKUP('Choose Reference miRNAs'!$A7,$A$4:$N$99,8,0)),"",VLOOKUP('Choose Reference miRNAs'!$A7,$A$4:$N$99,8,0))</f>
        <v/>
      </c>
      <c r="AI8" s="90" t="str">
        <f>IF(ISERROR(VLOOKUP('Choose Reference miRNAs'!$A7,$A$4:$N$99,9,0)),"",VLOOKUP('Choose Reference miRNAs'!$A7,$A$4:$N$99,9,0))</f>
        <v/>
      </c>
      <c r="AJ8" s="90" t="str">
        <f>IF(ISERROR(VLOOKUP('Choose Reference miRNAs'!$A7,$A$4:$N$99,10,0)),"",VLOOKUP('Choose Reference miRNAs'!$A7,$A$4:$N$99,10,0))</f>
        <v/>
      </c>
      <c r="AK8" s="90" t="str">
        <f>IF(ISERROR(VLOOKUP('Choose Reference miRNAs'!$A7,$A$4:$N$99,11,0)),"",VLOOKUP('Choose Reference miRNAs'!$A7,$A$4:$N$99,11,0))</f>
        <v/>
      </c>
      <c r="AL8" s="90" t="str">
        <f>IF(ISERROR(VLOOKUP('Choose Reference miRNAs'!$A7,$A$4:$N$99,12,0)),"",VLOOKUP('Choose Reference miRNAs'!$A7,$A$4:$N$99,12,0))</f>
        <v/>
      </c>
      <c r="AM8" s="90" t="str">
        <f>IF(ISERROR(VLOOKUP('Choose Reference miRNAs'!$A7,$A$4:$N$99,13,0)),"",VLOOKUP('Choose Reference miRNAs'!$A7,$A$4:$N$99,13,0))</f>
        <v/>
      </c>
      <c r="AN8" s="97" t="str">
        <f>IF(ISERROR(VLOOKUP('Choose Reference miRNAs'!$A7,$A$4:$N$99,14,0)),"",VLOOKUP('Choose Reference miRNAs'!$A7,$A$4:$N$99,14,0))</f>
        <v/>
      </c>
      <c r="AO8" s="128" t="str">
        <f>IF(ISERROR(VLOOKUP('Choose Reference miRNAs'!$A7,$A$4:$AB$99,17,0)),"",VLOOKUP('Choose Reference miRNAs'!$A7,$A$4:$AB$99,17,0))</f>
        <v/>
      </c>
      <c r="AP8" s="90" t="str">
        <f>IF(ISERROR(VLOOKUP('Choose Reference miRNAs'!$A7,$A$4:$AB$99,18,0)),"",VLOOKUP('Choose Reference miRNAs'!$A7,$A$4:$AB$99,18,0))</f>
        <v/>
      </c>
      <c r="AQ8" s="90" t="str">
        <f>IF(ISERROR(VLOOKUP('Choose Reference miRNAs'!$A7,$A$4:$AB$99,19,0)),"",VLOOKUP('Choose Reference miRNAs'!$A7,$A$4:$AB$99,19,0))</f>
        <v/>
      </c>
      <c r="AR8" s="90" t="str">
        <f>IF(ISERROR(VLOOKUP('Choose Reference miRNAs'!$A7,$A$4:$AB$99,20,0)),"",VLOOKUP('Choose Reference miRNAs'!$A7,$A$4:$AB$99,20,0))</f>
        <v/>
      </c>
      <c r="AS8" s="90" t="str">
        <f>IF(ISERROR(VLOOKUP('Choose Reference miRNAs'!$A7,$A$4:$AB$99,21,0)),"",VLOOKUP('Choose Reference miRNAs'!$A7,$A$4:$AB$99,21,0))</f>
        <v/>
      </c>
      <c r="AT8" s="90" t="str">
        <f>IF(ISERROR(VLOOKUP('Choose Reference miRNAs'!$A7,$A$4:$AB$99,22,0)),"",VLOOKUP('Choose Reference miRNAs'!$A7,$A$4:$AB$99,22,0))</f>
        <v/>
      </c>
      <c r="AU8" s="90" t="str">
        <f>IF(ISERROR(VLOOKUP('Choose Reference miRNAs'!$A7,$A$4:$AB$99,23,0)),"",VLOOKUP('Choose Reference miRNAs'!$A7,$A$4:$AB$99,23,0))</f>
        <v/>
      </c>
      <c r="AV8" s="90" t="str">
        <f>IF(ISERROR(VLOOKUP('Choose Reference miRNAs'!$A7,$A$4:$AB$99,24,0)),"",VLOOKUP('Choose Reference miRNAs'!$A7,$A$4:$AB$99,24,0))</f>
        <v/>
      </c>
      <c r="AW8" s="90" t="str">
        <f>IF(ISERROR(VLOOKUP('Choose Reference miRNAs'!$A7,$A$4:$AB$99,25,0)),"",VLOOKUP('Choose Reference miRNAs'!$A7,$A$4:$AB$99,25,0))</f>
        <v/>
      </c>
      <c r="AX8" s="90" t="str">
        <f>IF(ISERROR(VLOOKUP('Choose Reference miRNAs'!$A7,$A$4:$AB$99,26,0)),"",VLOOKUP('Choose Reference miRNAs'!$A7,$A$4:$AB$99,26,0))</f>
        <v/>
      </c>
      <c r="AY8" s="90" t="str">
        <f>IF(ISERROR(VLOOKUP('Choose Reference miRNAs'!$A7,$A$4:$AB$99,27,0)),"",VLOOKUP('Choose Reference miRNAs'!$A7,$A$4:$AB$99,27,0))</f>
        <v/>
      </c>
      <c r="AZ8" s="97" t="str">
        <f>IF(ISERROR(VLOOKUP('Choose Reference miRNAs'!$A7,$A$4:$AB$99,28,0)),"",VLOOKUP('Choose Reference miRNAs'!$A7,$A$4:$AB$99,28,0))</f>
        <v/>
      </c>
      <c r="BA8" s="96" t="str">
        <f t="shared" si="36"/>
        <v>hsa-miR-134-5p</v>
      </c>
      <c r="BB8" s="89">
        <v>5</v>
      </c>
      <c r="BC8" s="90">
        <f t="shared" si="0"/>
        <v>4.1699999999999982</v>
      </c>
      <c r="BD8" s="90">
        <f t="shared" si="1"/>
        <v>4.0999999999999979</v>
      </c>
      <c r="BE8" s="90">
        <f t="shared" si="2"/>
        <v>4.1000000000000014</v>
      </c>
      <c r="BF8" s="90" t="str">
        <f t="shared" si="3"/>
        <v/>
      </c>
      <c r="BG8" s="90" t="str">
        <f t="shared" si="4"/>
        <v/>
      </c>
      <c r="BH8" s="90" t="str">
        <f t="shared" si="5"/>
        <v/>
      </c>
      <c r="BI8" s="90" t="str">
        <f t="shared" si="6"/>
        <v/>
      </c>
      <c r="BJ8" s="90" t="str">
        <f t="shared" si="7"/>
        <v/>
      </c>
      <c r="BK8" s="90" t="str">
        <f t="shared" si="8"/>
        <v/>
      </c>
      <c r="BL8" s="90" t="str">
        <f t="shared" si="9"/>
        <v/>
      </c>
      <c r="BM8" s="90" t="str">
        <f t="shared" si="37"/>
        <v/>
      </c>
      <c r="BN8" s="90" t="str">
        <f t="shared" si="38"/>
        <v/>
      </c>
      <c r="BO8" s="90">
        <f t="shared" si="11"/>
        <v>9.8699999999999974</v>
      </c>
      <c r="BP8" s="90">
        <f t="shared" si="12"/>
        <v>9.9700000000000024</v>
      </c>
      <c r="BQ8" s="90">
        <f t="shared" si="13"/>
        <v>9.7600000000000016</v>
      </c>
      <c r="BR8" s="90" t="str">
        <f t="shared" si="14"/>
        <v/>
      </c>
      <c r="BS8" s="90" t="str">
        <f t="shared" si="15"/>
        <v/>
      </c>
      <c r="BT8" s="90" t="str">
        <f t="shared" si="16"/>
        <v/>
      </c>
      <c r="BU8" s="90" t="str">
        <f t="shared" si="17"/>
        <v/>
      </c>
      <c r="BV8" s="90" t="str">
        <f t="shared" si="18"/>
        <v/>
      </c>
      <c r="BW8" s="90" t="str">
        <f t="shared" si="19"/>
        <v/>
      </c>
      <c r="BX8" s="90" t="str">
        <f t="shared" si="20"/>
        <v/>
      </c>
      <c r="BY8" s="90" t="str">
        <f t="shared" si="39"/>
        <v/>
      </c>
      <c r="BZ8" s="97" t="str">
        <f t="shared" si="40"/>
        <v/>
      </c>
      <c r="CA8" s="128">
        <f t="shared" si="41"/>
        <v>4.1233333333333322</v>
      </c>
      <c r="CB8" s="97">
        <f t="shared" si="42"/>
        <v>9.8666666666666671</v>
      </c>
      <c r="CC8" s="96" t="str">
        <f t="shared" si="43"/>
        <v>hsa-miR-134-5p</v>
      </c>
      <c r="CD8" s="89">
        <v>5</v>
      </c>
      <c r="CE8" s="91">
        <f t="shared" si="22"/>
        <v>5.5552667572910712E-2</v>
      </c>
      <c r="CF8" s="91">
        <f t="shared" si="23"/>
        <v>5.8314561971050553E-2</v>
      </c>
      <c r="CG8" s="91">
        <f t="shared" si="24"/>
        <v>5.8314561971050415E-2</v>
      </c>
      <c r="CH8" s="91" t="str">
        <f t="shared" si="25"/>
        <v/>
      </c>
      <c r="CI8" s="91" t="str">
        <f t="shared" si="26"/>
        <v/>
      </c>
      <c r="CJ8" s="91" t="str">
        <f t="shared" si="27"/>
        <v/>
      </c>
      <c r="CK8" s="91" t="str">
        <f t="shared" si="28"/>
        <v/>
      </c>
      <c r="CL8" s="91" t="str">
        <f t="shared" si="29"/>
        <v/>
      </c>
      <c r="CM8" s="91" t="str">
        <f t="shared" si="30"/>
        <v/>
      </c>
      <c r="CN8" s="91" t="str">
        <f t="shared" si="31"/>
        <v/>
      </c>
      <c r="CO8" s="91" t="str">
        <f t="shared" si="44"/>
        <v/>
      </c>
      <c r="CP8" s="91" t="str">
        <f t="shared" si="45"/>
        <v/>
      </c>
      <c r="CQ8" s="91">
        <f t="shared" si="33"/>
        <v>1.0686461926374428E-3</v>
      </c>
      <c r="CR8" s="91">
        <f t="shared" si="33"/>
        <v>9.9708215401092906E-4</v>
      </c>
      <c r="CS8" s="91">
        <f t="shared" si="33"/>
        <v>1.153313145927275E-3</v>
      </c>
      <c r="CT8" s="91" t="str">
        <f t="shared" si="33"/>
        <v/>
      </c>
      <c r="CU8" s="91" t="str">
        <f t="shared" si="33"/>
        <v/>
      </c>
      <c r="CV8" s="91" t="str">
        <f t="shared" si="33"/>
        <v/>
      </c>
      <c r="CW8" s="91" t="str">
        <f t="shared" si="33"/>
        <v/>
      </c>
      <c r="CX8" s="91" t="str">
        <f t="shared" si="33"/>
        <v/>
      </c>
      <c r="CY8" s="91" t="str">
        <f t="shared" si="33"/>
        <v/>
      </c>
      <c r="CZ8" s="91" t="str">
        <f t="shared" si="33"/>
        <v/>
      </c>
      <c r="DA8" s="91" t="str">
        <f t="shared" si="46"/>
        <v/>
      </c>
      <c r="DB8" s="121" t="str">
        <f t="shared" si="47"/>
        <v/>
      </c>
    </row>
    <row r="9" spans="1:106" ht="15" customHeight="1" x14ac:dyDescent="0.25">
      <c r="A9" s="96" t="str">
        <f>'miRNA Table'!B8</f>
        <v>hsa-let-7g-5p</v>
      </c>
      <c r="B9" s="89">
        <v>6</v>
      </c>
      <c r="C9" s="90">
        <f>IF('Test Sample Data'!C8="","",IF(SUM('Test Sample Data'!C$3:C$14)&gt;10,IF(AND(ISNUMBER('Test Sample Data'!C8),'Test Sample Data'!C8&lt;$C$17, 'Test Sample Data'!C8&gt;0),'Test Sample Data'!C8,$C$17),""))</f>
        <v>27.2</v>
      </c>
      <c r="D9" s="90">
        <f>IF('Test Sample Data'!D8="","",IF(SUM('Test Sample Data'!D$3:D$14)&gt;10,IF(AND(ISNUMBER('Test Sample Data'!D8),'Test Sample Data'!D8&lt;$C$17, 'Test Sample Data'!D8&gt;0),'Test Sample Data'!D8,$C$17),""))</f>
        <v>27.24</v>
      </c>
      <c r="E9" s="90">
        <f>IF('Test Sample Data'!E8="","",IF(SUM('Test Sample Data'!E$3:E$14)&gt;10,IF(AND(ISNUMBER('Test Sample Data'!E8),'Test Sample Data'!E8&lt;$C$17, 'Test Sample Data'!E8&gt;0),'Test Sample Data'!E8,$C$17),""))</f>
        <v>27.14</v>
      </c>
      <c r="F9" s="90" t="str">
        <f>IF('Test Sample Data'!F8="","",IF(SUM('Test Sample Data'!F$3:F$14)&gt;10,IF(AND(ISNUMBER('Test Sample Data'!F8),'Test Sample Data'!F8&lt;$C$17, 'Test Sample Data'!F8&gt;0),'Test Sample Data'!F8,$C$17),""))</f>
        <v/>
      </c>
      <c r="G9" s="90" t="str">
        <f>IF('Test Sample Data'!G8="","",IF(SUM('Test Sample Data'!G$3:G$14)&gt;10,IF(AND(ISNUMBER('Test Sample Data'!G8),'Test Sample Data'!G8&lt;$C$17, 'Test Sample Data'!G8&gt;0),'Test Sample Data'!G8,$C$17),""))</f>
        <v/>
      </c>
      <c r="H9" s="90" t="str">
        <f>IF('Test Sample Data'!H8="","",IF(SUM('Test Sample Data'!H$3:H$14)&gt;10,IF(AND(ISNUMBER('Test Sample Data'!H8),'Test Sample Data'!H8&lt;$C$17, 'Test Sample Data'!H8&gt;0),'Test Sample Data'!H8,$C$17),""))</f>
        <v/>
      </c>
      <c r="I9" s="90" t="str">
        <f>IF('Test Sample Data'!I8="","",IF(SUM('Test Sample Data'!I$3:I$14)&gt;10,IF(AND(ISNUMBER('Test Sample Data'!I8),'Test Sample Data'!I8&lt;$C$17, 'Test Sample Data'!I8&gt;0),'Test Sample Data'!I8,$C$17),""))</f>
        <v/>
      </c>
      <c r="J9" s="90" t="str">
        <f>IF('Test Sample Data'!J8="","",IF(SUM('Test Sample Data'!J$3:J$14)&gt;10,IF(AND(ISNUMBER('Test Sample Data'!J8),'Test Sample Data'!J8&lt;$C$17, 'Test Sample Data'!J8&gt;0),'Test Sample Data'!J8,$C$17),""))</f>
        <v/>
      </c>
      <c r="K9" s="90" t="str">
        <f>IF('Test Sample Data'!K8="","",IF(SUM('Test Sample Data'!K$3:K$14)&gt;10,IF(AND(ISNUMBER('Test Sample Data'!K8),'Test Sample Data'!K8&lt;$C$17, 'Test Sample Data'!K8&gt;0),'Test Sample Data'!K8,$C$17),""))</f>
        <v/>
      </c>
      <c r="L9" s="90" t="str">
        <f>IF('Test Sample Data'!L8="","",IF(SUM('Test Sample Data'!L$3:L$14)&gt;10,IF(AND(ISNUMBER('Test Sample Data'!L8),'Test Sample Data'!L8&lt;$C$17, 'Test Sample Data'!L8&gt;0),'Test Sample Data'!L8,$C$17),""))</f>
        <v/>
      </c>
      <c r="M9" s="90" t="str">
        <f>IF('Test Sample Data'!M8="","",IF(SUM('Test Sample Data'!M$3:M$14)&gt;10,IF(AND(ISNUMBER('Test Sample Data'!M8),'Test Sample Data'!M8&lt;$C$17, 'Test Sample Data'!M8&gt;0),'Test Sample Data'!M8,$C$17),""))</f>
        <v/>
      </c>
      <c r="N9" s="90" t="str">
        <f>IF('Test Sample Data'!N8="","",IF(SUM('Test Sample Data'!N$3:N$14)&gt;10,IF(AND(ISNUMBER('Test Sample Data'!N8),'Test Sample Data'!N8&lt;$C$17, 'Test Sample Data'!N8&gt;0),'Test Sample Data'!N8,$C$17),""))</f>
        <v/>
      </c>
      <c r="O9" s="89" t="str">
        <f>'miRNA Table'!B8</f>
        <v>hsa-let-7g-5p</v>
      </c>
      <c r="P9" s="89">
        <v>6</v>
      </c>
      <c r="Q9" s="90">
        <f>IF('Control Sample Data'!C8="","",IF(SUM('Control Sample Data'!C$3:C$14)&gt;10,IF(AND(ISNUMBER('Control Sample Data'!C8),'Control Sample Data'!C8&lt;$C$17, 'Control Sample Data'!C8&gt;0),'Control Sample Data'!C8,$C$17),""))</f>
        <v>27.09</v>
      </c>
      <c r="R9" s="90">
        <f>IF('Control Sample Data'!D8="","",IF(SUM('Control Sample Data'!D$3:D$14)&gt;10,IF(AND(ISNUMBER('Control Sample Data'!D8),'Control Sample Data'!D8&lt;$C$17, 'Control Sample Data'!D8&gt;0),'Control Sample Data'!D8,$C$17),""))</f>
        <v>27.24</v>
      </c>
      <c r="S9" s="90">
        <f>IF('Control Sample Data'!E8="","",IF(SUM('Control Sample Data'!E$3:E$14)&gt;10,IF(AND(ISNUMBER('Control Sample Data'!E8),'Control Sample Data'!E8&lt;$C$17, 'Control Sample Data'!E8&gt;0),'Control Sample Data'!E8,$C$17),""))</f>
        <v>27.24</v>
      </c>
      <c r="T9" s="90" t="str">
        <f>IF('Control Sample Data'!F8="","",IF(SUM('Control Sample Data'!F$3:F$14)&gt;10,IF(AND(ISNUMBER('Control Sample Data'!F8),'Control Sample Data'!F8&lt;$C$17, 'Control Sample Data'!F8&gt;0),'Control Sample Data'!F8,$C$17),""))</f>
        <v/>
      </c>
      <c r="U9" s="90" t="str">
        <f>IF('Control Sample Data'!G8="","",IF(SUM('Control Sample Data'!G$3:G$14)&gt;10,IF(AND(ISNUMBER('Control Sample Data'!G8),'Control Sample Data'!G8&lt;$C$17, 'Control Sample Data'!G8&gt;0),'Control Sample Data'!G8,$C$17),""))</f>
        <v/>
      </c>
      <c r="V9" s="90" t="str">
        <f>IF('Control Sample Data'!H8="","",IF(SUM('Control Sample Data'!H$3:H$14)&gt;10,IF(AND(ISNUMBER('Control Sample Data'!H8),'Control Sample Data'!H8&lt;$C$17, 'Control Sample Data'!H8&gt;0),'Control Sample Data'!H8,$C$17),""))</f>
        <v/>
      </c>
      <c r="W9" s="90" t="str">
        <f>IF('Control Sample Data'!I8="","",IF(SUM('Control Sample Data'!I$3:I$14)&gt;10,IF(AND(ISNUMBER('Control Sample Data'!I8),'Control Sample Data'!I8&lt;$C$17, 'Control Sample Data'!I8&gt;0),'Control Sample Data'!I8,$C$17),""))</f>
        <v/>
      </c>
      <c r="X9" s="90" t="str">
        <f>IF('Control Sample Data'!J8="","",IF(SUM('Control Sample Data'!J$3:J$14)&gt;10,IF(AND(ISNUMBER('Control Sample Data'!J8),'Control Sample Data'!J8&lt;$C$17, 'Control Sample Data'!J8&gt;0),'Control Sample Data'!J8,$C$17),""))</f>
        <v/>
      </c>
      <c r="Y9" s="90" t="str">
        <f>IF('Control Sample Data'!K8="","",IF(SUM('Control Sample Data'!K$3:K$14)&gt;10,IF(AND(ISNUMBER('Control Sample Data'!K8),'Control Sample Data'!K8&lt;$C$17, 'Control Sample Data'!K8&gt;0),'Control Sample Data'!K8,$C$17),""))</f>
        <v/>
      </c>
      <c r="Z9" s="90" t="str">
        <f>IF('Control Sample Data'!L8="","",IF(SUM('Control Sample Data'!L$3:L$14)&gt;10,IF(AND(ISNUMBER('Control Sample Data'!L8),'Control Sample Data'!L8&lt;$C$17, 'Control Sample Data'!L8&gt;0),'Control Sample Data'!L8,$C$17),""))</f>
        <v/>
      </c>
      <c r="AA9" s="90" t="str">
        <f>IF('Control Sample Data'!M8="","",IF(SUM('Control Sample Data'!M$3:M$14)&gt;10,IF(AND(ISNUMBER('Control Sample Data'!M8),'Control Sample Data'!M8&lt;$C$17, 'Control Sample Data'!M8&gt;0),'Control Sample Data'!M8,$C$17),""))</f>
        <v/>
      </c>
      <c r="AB9" s="108" t="str">
        <f>IF('Control Sample Data'!N8="","",IF(SUM('Control Sample Data'!N$3:N$14)&gt;10,IF(AND(ISNUMBER('Control Sample Data'!N8),'Control Sample Data'!N8&lt;$C$17, 'Control Sample Data'!N8&gt;0),'Control Sample Data'!N8,$C$17),""))</f>
        <v/>
      </c>
      <c r="AC9" s="128" t="str">
        <f>IF(ISERROR(VLOOKUP('Choose Reference miRNAs'!$A8,$A$4:$N$99,3,0)),"",VLOOKUP('Choose Reference miRNAs'!$A8,$A$4:$N$99,3,0))</f>
        <v/>
      </c>
      <c r="AD9" s="90" t="str">
        <f>IF(ISERROR(VLOOKUP('Choose Reference miRNAs'!$A8,$A$4:$N$99,4,0)),"",VLOOKUP('Choose Reference miRNAs'!$A8,$A$4:$N$99,4,0))</f>
        <v/>
      </c>
      <c r="AE9" s="90" t="str">
        <f>IF(ISERROR(VLOOKUP('Choose Reference miRNAs'!$A8,$A$4:$N$99,5,0)),"",VLOOKUP('Choose Reference miRNAs'!$A8,$A$4:$N$99,5,0))</f>
        <v/>
      </c>
      <c r="AF9" s="90" t="str">
        <f>IF(ISERROR(VLOOKUP('Choose Reference miRNAs'!$A8,$A$4:$N$99,6,0)),"",VLOOKUP('Choose Reference miRNAs'!$A8,$A$4:$N$99,6,0))</f>
        <v/>
      </c>
      <c r="AG9" s="90" t="str">
        <f>IF(ISERROR(VLOOKUP('Choose Reference miRNAs'!$A8,$A$4:$N$99,7,0)),"",VLOOKUP('Choose Reference miRNAs'!$A8,$A$4:$N$99,7,0))</f>
        <v/>
      </c>
      <c r="AH9" s="90" t="str">
        <f>IF(ISERROR(VLOOKUP('Choose Reference miRNAs'!$A8,$A$4:$N$99,8,0)),"",VLOOKUP('Choose Reference miRNAs'!$A8,$A$4:$N$99,8,0))</f>
        <v/>
      </c>
      <c r="AI9" s="90" t="str">
        <f>IF(ISERROR(VLOOKUP('Choose Reference miRNAs'!$A8,$A$4:$N$99,9,0)),"",VLOOKUP('Choose Reference miRNAs'!$A8,$A$4:$N$99,9,0))</f>
        <v/>
      </c>
      <c r="AJ9" s="90" t="str">
        <f>IF(ISERROR(VLOOKUP('Choose Reference miRNAs'!$A8,$A$4:$N$99,10,0)),"",VLOOKUP('Choose Reference miRNAs'!$A8,$A$4:$N$99,10,0))</f>
        <v/>
      </c>
      <c r="AK9" s="90" t="str">
        <f>IF(ISERROR(VLOOKUP('Choose Reference miRNAs'!$A8,$A$4:$N$99,11,0)),"",VLOOKUP('Choose Reference miRNAs'!$A8,$A$4:$N$99,11,0))</f>
        <v/>
      </c>
      <c r="AL9" s="90" t="str">
        <f>IF(ISERROR(VLOOKUP('Choose Reference miRNAs'!$A8,$A$4:$N$99,12,0)),"",VLOOKUP('Choose Reference miRNAs'!$A8,$A$4:$N$99,12,0))</f>
        <v/>
      </c>
      <c r="AM9" s="90" t="str">
        <f>IF(ISERROR(VLOOKUP('Choose Reference miRNAs'!$A8,$A$4:$N$99,13,0)),"",VLOOKUP('Choose Reference miRNAs'!$A8,$A$4:$N$99,13,0))</f>
        <v/>
      </c>
      <c r="AN9" s="97" t="str">
        <f>IF(ISERROR(VLOOKUP('Choose Reference miRNAs'!$A8,$A$4:$N$99,14,0)),"",VLOOKUP('Choose Reference miRNAs'!$A8,$A$4:$N$99,14,0))</f>
        <v/>
      </c>
      <c r="AO9" s="128" t="str">
        <f>IF(ISERROR(VLOOKUP('Choose Reference miRNAs'!$A8,$A$4:$AB$99,17,0)),"",VLOOKUP('Choose Reference miRNAs'!$A8,$A$4:$AB$99,17,0))</f>
        <v/>
      </c>
      <c r="AP9" s="90" t="str">
        <f>IF(ISERROR(VLOOKUP('Choose Reference miRNAs'!$A8,$A$4:$AB$99,18,0)),"",VLOOKUP('Choose Reference miRNAs'!$A8,$A$4:$AB$99,18,0))</f>
        <v/>
      </c>
      <c r="AQ9" s="90" t="str">
        <f>IF(ISERROR(VLOOKUP('Choose Reference miRNAs'!$A8,$A$4:$AB$99,19,0)),"",VLOOKUP('Choose Reference miRNAs'!$A8,$A$4:$AB$99,19,0))</f>
        <v/>
      </c>
      <c r="AR9" s="90" t="str">
        <f>IF(ISERROR(VLOOKUP('Choose Reference miRNAs'!$A8,$A$4:$AB$99,20,0)),"",VLOOKUP('Choose Reference miRNAs'!$A8,$A$4:$AB$99,20,0))</f>
        <v/>
      </c>
      <c r="AS9" s="90" t="str">
        <f>IF(ISERROR(VLOOKUP('Choose Reference miRNAs'!$A8,$A$4:$AB$99,21,0)),"",VLOOKUP('Choose Reference miRNAs'!$A8,$A$4:$AB$99,21,0))</f>
        <v/>
      </c>
      <c r="AT9" s="90" t="str">
        <f>IF(ISERROR(VLOOKUP('Choose Reference miRNAs'!$A8,$A$4:$AB$99,22,0)),"",VLOOKUP('Choose Reference miRNAs'!$A8,$A$4:$AB$99,22,0))</f>
        <v/>
      </c>
      <c r="AU9" s="90" t="str">
        <f>IF(ISERROR(VLOOKUP('Choose Reference miRNAs'!$A8,$A$4:$AB$99,23,0)),"",VLOOKUP('Choose Reference miRNAs'!$A8,$A$4:$AB$99,23,0))</f>
        <v/>
      </c>
      <c r="AV9" s="90" t="str">
        <f>IF(ISERROR(VLOOKUP('Choose Reference miRNAs'!$A8,$A$4:$AB$99,24,0)),"",VLOOKUP('Choose Reference miRNAs'!$A8,$A$4:$AB$99,24,0))</f>
        <v/>
      </c>
      <c r="AW9" s="90" t="str">
        <f>IF(ISERROR(VLOOKUP('Choose Reference miRNAs'!$A8,$A$4:$AB$99,25,0)),"",VLOOKUP('Choose Reference miRNAs'!$A8,$A$4:$AB$99,25,0))</f>
        <v/>
      </c>
      <c r="AX9" s="90" t="str">
        <f>IF(ISERROR(VLOOKUP('Choose Reference miRNAs'!$A8,$A$4:$AB$99,26,0)),"",VLOOKUP('Choose Reference miRNAs'!$A8,$A$4:$AB$99,26,0))</f>
        <v/>
      </c>
      <c r="AY9" s="90" t="str">
        <f>IF(ISERROR(VLOOKUP('Choose Reference miRNAs'!$A8,$A$4:$AB$99,27,0)),"",VLOOKUP('Choose Reference miRNAs'!$A8,$A$4:$AB$99,27,0))</f>
        <v/>
      </c>
      <c r="AZ9" s="97" t="str">
        <f>IF(ISERROR(VLOOKUP('Choose Reference miRNAs'!$A8,$A$4:$AB$99,28,0)),"",VLOOKUP('Choose Reference miRNAs'!$A8,$A$4:$AB$99,28,0))</f>
        <v/>
      </c>
      <c r="BA9" s="96" t="str">
        <f t="shared" si="36"/>
        <v>hsa-let-7g-5p</v>
      </c>
      <c r="BB9" s="89">
        <v>6</v>
      </c>
      <c r="BC9" s="90">
        <f t="shared" si="0"/>
        <v>7.2199999999999989</v>
      </c>
      <c r="BD9" s="90">
        <f t="shared" si="1"/>
        <v>7.009999999999998</v>
      </c>
      <c r="BE9" s="90">
        <f t="shared" si="2"/>
        <v>7.0500000000000007</v>
      </c>
      <c r="BF9" s="90" t="str">
        <f t="shared" si="3"/>
        <v/>
      </c>
      <c r="BG9" s="90" t="str">
        <f t="shared" si="4"/>
        <v/>
      </c>
      <c r="BH9" s="90" t="str">
        <f t="shared" si="5"/>
        <v/>
      </c>
      <c r="BI9" s="90" t="str">
        <f t="shared" si="6"/>
        <v/>
      </c>
      <c r="BJ9" s="90" t="str">
        <f t="shared" si="7"/>
        <v/>
      </c>
      <c r="BK9" s="90" t="str">
        <f t="shared" si="8"/>
        <v/>
      </c>
      <c r="BL9" s="90" t="str">
        <f t="shared" si="9"/>
        <v/>
      </c>
      <c r="BM9" s="90" t="str">
        <f t="shared" si="37"/>
        <v/>
      </c>
      <c r="BN9" s="90" t="str">
        <f t="shared" si="38"/>
        <v/>
      </c>
      <c r="BO9" s="90">
        <f t="shared" si="11"/>
        <v>5.8999999999999986</v>
      </c>
      <c r="BP9" s="90">
        <f t="shared" si="12"/>
        <v>6.09</v>
      </c>
      <c r="BQ9" s="90">
        <f t="shared" si="13"/>
        <v>5.8099999999999987</v>
      </c>
      <c r="BR9" s="90" t="str">
        <f t="shared" si="14"/>
        <v/>
      </c>
      <c r="BS9" s="90" t="str">
        <f t="shared" si="15"/>
        <v/>
      </c>
      <c r="BT9" s="90" t="str">
        <f t="shared" si="16"/>
        <v/>
      </c>
      <c r="BU9" s="90" t="str">
        <f t="shared" si="17"/>
        <v/>
      </c>
      <c r="BV9" s="90" t="str">
        <f t="shared" si="18"/>
        <v/>
      </c>
      <c r="BW9" s="90" t="str">
        <f t="shared" si="19"/>
        <v/>
      </c>
      <c r="BX9" s="90" t="str">
        <f t="shared" si="20"/>
        <v/>
      </c>
      <c r="BY9" s="90" t="str">
        <f t="shared" si="39"/>
        <v/>
      </c>
      <c r="BZ9" s="97" t="str">
        <f t="shared" si="40"/>
        <v/>
      </c>
      <c r="CA9" s="128">
        <f t="shared" si="41"/>
        <v>7.0933333333333328</v>
      </c>
      <c r="CB9" s="97">
        <f t="shared" si="42"/>
        <v>5.9333333333333327</v>
      </c>
      <c r="CC9" s="96" t="str">
        <f t="shared" si="43"/>
        <v>hsa-let-7g-5p</v>
      </c>
      <c r="CD9" s="89">
        <v>6</v>
      </c>
      <c r="CE9" s="91">
        <f t="shared" si="22"/>
        <v>6.7075424721699554E-3</v>
      </c>
      <c r="CF9" s="91">
        <f t="shared" si="23"/>
        <v>7.7585351206018562E-3</v>
      </c>
      <c r="CG9" s="91">
        <f t="shared" si="24"/>
        <v>7.5463775697253554E-3</v>
      </c>
      <c r="CH9" s="91" t="str">
        <f t="shared" si="25"/>
        <v/>
      </c>
      <c r="CI9" s="91" t="str">
        <f t="shared" si="26"/>
        <v/>
      </c>
      <c r="CJ9" s="91" t="str">
        <f t="shared" si="27"/>
        <v/>
      </c>
      <c r="CK9" s="91" t="str">
        <f t="shared" si="28"/>
        <v/>
      </c>
      <c r="CL9" s="91" t="str">
        <f t="shared" si="29"/>
        <v/>
      </c>
      <c r="CM9" s="91" t="str">
        <f t="shared" si="30"/>
        <v/>
      </c>
      <c r="CN9" s="91" t="str">
        <f t="shared" si="31"/>
        <v/>
      </c>
      <c r="CO9" s="91" t="str">
        <f t="shared" si="44"/>
        <v/>
      </c>
      <c r="CP9" s="91" t="str">
        <f t="shared" si="45"/>
        <v/>
      </c>
      <c r="CQ9" s="91">
        <f t="shared" si="33"/>
        <v>1.6746460352129601E-2</v>
      </c>
      <c r="CR9" s="91">
        <f t="shared" si="33"/>
        <v>1.4680042956468945E-2</v>
      </c>
      <c r="CS9" s="91">
        <f t="shared" si="33"/>
        <v>1.7824433060444136E-2</v>
      </c>
      <c r="CT9" s="91" t="str">
        <f t="shared" si="33"/>
        <v/>
      </c>
      <c r="CU9" s="91" t="str">
        <f t="shared" si="33"/>
        <v/>
      </c>
      <c r="CV9" s="91" t="str">
        <f t="shared" si="33"/>
        <v/>
      </c>
      <c r="CW9" s="91" t="str">
        <f t="shared" si="33"/>
        <v/>
      </c>
      <c r="CX9" s="91" t="str">
        <f t="shared" si="33"/>
        <v/>
      </c>
      <c r="CY9" s="91" t="str">
        <f t="shared" si="33"/>
        <v/>
      </c>
      <c r="CZ9" s="91" t="str">
        <f t="shared" si="33"/>
        <v/>
      </c>
      <c r="DA9" s="91" t="str">
        <f t="shared" si="46"/>
        <v/>
      </c>
      <c r="DB9" s="121" t="str">
        <f t="shared" si="47"/>
        <v/>
      </c>
    </row>
    <row r="10" spans="1:106" ht="15" customHeight="1" x14ac:dyDescent="0.25">
      <c r="A10" s="96" t="str">
        <f>'miRNA Table'!B9</f>
        <v>hsa-miR-138-5p</v>
      </c>
      <c r="B10" s="89">
        <v>7</v>
      </c>
      <c r="C10" s="90">
        <f>IF('Test Sample Data'!C9="","",IF(SUM('Test Sample Data'!C$3:C$14)&gt;10,IF(AND(ISNUMBER('Test Sample Data'!C9),'Test Sample Data'!C9&lt;$C$17, 'Test Sample Data'!C9&gt;0),'Test Sample Data'!C9,$C$17),""))</f>
        <v>35</v>
      </c>
      <c r="D10" s="90">
        <f>IF('Test Sample Data'!D9="","",IF(SUM('Test Sample Data'!D$3:D$14)&gt;10,IF(AND(ISNUMBER('Test Sample Data'!D9),'Test Sample Data'!D9&lt;$C$17, 'Test Sample Data'!D9&gt;0),'Test Sample Data'!D9,$C$17),""))</f>
        <v>35</v>
      </c>
      <c r="E10" s="90">
        <f>IF('Test Sample Data'!E9="","",IF(SUM('Test Sample Data'!E$3:E$14)&gt;10,IF(AND(ISNUMBER('Test Sample Data'!E9),'Test Sample Data'!E9&lt;$C$17, 'Test Sample Data'!E9&gt;0),'Test Sample Data'!E9,$C$17),""))</f>
        <v>35</v>
      </c>
      <c r="F10" s="90" t="str">
        <f>IF('Test Sample Data'!F9="","",IF(SUM('Test Sample Data'!F$3:F$14)&gt;10,IF(AND(ISNUMBER('Test Sample Data'!F9),'Test Sample Data'!F9&lt;$C$17, 'Test Sample Data'!F9&gt;0),'Test Sample Data'!F9,$C$17),""))</f>
        <v/>
      </c>
      <c r="G10" s="90" t="str">
        <f>IF('Test Sample Data'!G9="","",IF(SUM('Test Sample Data'!G$3:G$14)&gt;10,IF(AND(ISNUMBER('Test Sample Data'!G9),'Test Sample Data'!G9&lt;$C$17, 'Test Sample Data'!G9&gt;0),'Test Sample Data'!G9,$C$17),""))</f>
        <v/>
      </c>
      <c r="H10" s="90" t="str">
        <f>IF('Test Sample Data'!H9="","",IF(SUM('Test Sample Data'!H$3:H$14)&gt;10,IF(AND(ISNUMBER('Test Sample Data'!H9),'Test Sample Data'!H9&lt;$C$17, 'Test Sample Data'!H9&gt;0),'Test Sample Data'!H9,$C$17),""))</f>
        <v/>
      </c>
      <c r="I10" s="90" t="str">
        <f>IF('Test Sample Data'!I9="","",IF(SUM('Test Sample Data'!I$3:I$14)&gt;10,IF(AND(ISNUMBER('Test Sample Data'!I9),'Test Sample Data'!I9&lt;$C$17, 'Test Sample Data'!I9&gt;0),'Test Sample Data'!I9,$C$17),""))</f>
        <v/>
      </c>
      <c r="J10" s="90" t="str">
        <f>IF('Test Sample Data'!J9="","",IF(SUM('Test Sample Data'!J$3:J$14)&gt;10,IF(AND(ISNUMBER('Test Sample Data'!J9),'Test Sample Data'!J9&lt;$C$17, 'Test Sample Data'!J9&gt;0),'Test Sample Data'!J9,$C$17),""))</f>
        <v/>
      </c>
      <c r="K10" s="90" t="str">
        <f>IF('Test Sample Data'!K9="","",IF(SUM('Test Sample Data'!K$3:K$14)&gt;10,IF(AND(ISNUMBER('Test Sample Data'!K9),'Test Sample Data'!K9&lt;$C$17, 'Test Sample Data'!K9&gt;0),'Test Sample Data'!K9,$C$17),""))</f>
        <v/>
      </c>
      <c r="L10" s="90" t="str">
        <f>IF('Test Sample Data'!L9="","",IF(SUM('Test Sample Data'!L$3:L$14)&gt;10,IF(AND(ISNUMBER('Test Sample Data'!L9),'Test Sample Data'!L9&lt;$C$17, 'Test Sample Data'!L9&gt;0),'Test Sample Data'!L9,$C$17),""))</f>
        <v/>
      </c>
      <c r="M10" s="90" t="str">
        <f>IF('Test Sample Data'!M9="","",IF(SUM('Test Sample Data'!M$3:M$14)&gt;10,IF(AND(ISNUMBER('Test Sample Data'!M9),'Test Sample Data'!M9&lt;$C$17, 'Test Sample Data'!M9&gt;0),'Test Sample Data'!M9,$C$17),""))</f>
        <v/>
      </c>
      <c r="N10" s="90" t="str">
        <f>IF('Test Sample Data'!N9="","",IF(SUM('Test Sample Data'!N$3:N$14)&gt;10,IF(AND(ISNUMBER('Test Sample Data'!N9),'Test Sample Data'!N9&lt;$C$17, 'Test Sample Data'!N9&gt;0),'Test Sample Data'!N9,$C$17),""))</f>
        <v/>
      </c>
      <c r="O10" s="89" t="str">
        <f>'miRNA Table'!B9</f>
        <v>hsa-miR-138-5p</v>
      </c>
      <c r="P10" s="89">
        <v>7</v>
      </c>
      <c r="Q10" s="90">
        <f>IF('Control Sample Data'!C9="","",IF(SUM('Control Sample Data'!C$3:C$14)&gt;10,IF(AND(ISNUMBER('Control Sample Data'!C9),'Control Sample Data'!C9&lt;$C$17, 'Control Sample Data'!C9&gt;0),'Control Sample Data'!C9,$C$17),""))</f>
        <v>32.53</v>
      </c>
      <c r="R10" s="90">
        <f>IF('Control Sample Data'!D9="","",IF(SUM('Control Sample Data'!D$3:D$14)&gt;10,IF(AND(ISNUMBER('Control Sample Data'!D9),'Control Sample Data'!D9&lt;$C$17, 'Control Sample Data'!D9&gt;0),'Control Sample Data'!D9,$C$17),""))</f>
        <v>31.86</v>
      </c>
      <c r="S10" s="90">
        <f>IF('Control Sample Data'!E9="","",IF(SUM('Control Sample Data'!E$3:E$14)&gt;10,IF(AND(ISNUMBER('Control Sample Data'!E9),'Control Sample Data'!E9&lt;$C$17, 'Control Sample Data'!E9&gt;0),'Control Sample Data'!E9,$C$17),""))</f>
        <v>33.76</v>
      </c>
      <c r="T10" s="90" t="str">
        <f>IF('Control Sample Data'!F9="","",IF(SUM('Control Sample Data'!F$3:F$14)&gt;10,IF(AND(ISNUMBER('Control Sample Data'!F9),'Control Sample Data'!F9&lt;$C$17, 'Control Sample Data'!F9&gt;0),'Control Sample Data'!F9,$C$17),""))</f>
        <v/>
      </c>
      <c r="U10" s="90" t="str">
        <f>IF('Control Sample Data'!G9="","",IF(SUM('Control Sample Data'!G$3:G$14)&gt;10,IF(AND(ISNUMBER('Control Sample Data'!G9),'Control Sample Data'!G9&lt;$C$17, 'Control Sample Data'!G9&gt;0),'Control Sample Data'!G9,$C$17),""))</f>
        <v/>
      </c>
      <c r="V10" s="90" t="str">
        <f>IF('Control Sample Data'!H9="","",IF(SUM('Control Sample Data'!H$3:H$14)&gt;10,IF(AND(ISNUMBER('Control Sample Data'!H9),'Control Sample Data'!H9&lt;$C$17, 'Control Sample Data'!H9&gt;0),'Control Sample Data'!H9,$C$17),""))</f>
        <v/>
      </c>
      <c r="W10" s="90" t="str">
        <f>IF('Control Sample Data'!I9="","",IF(SUM('Control Sample Data'!I$3:I$14)&gt;10,IF(AND(ISNUMBER('Control Sample Data'!I9),'Control Sample Data'!I9&lt;$C$17, 'Control Sample Data'!I9&gt;0),'Control Sample Data'!I9,$C$17),""))</f>
        <v/>
      </c>
      <c r="X10" s="90" t="str">
        <f>IF('Control Sample Data'!J9="","",IF(SUM('Control Sample Data'!J$3:J$14)&gt;10,IF(AND(ISNUMBER('Control Sample Data'!J9),'Control Sample Data'!J9&lt;$C$17, 'Control Sample Data'!J9&gt;0),'Control Sample Data'!J9,$C$17),""))</f>
        <v/>
      </c>
      <c r="Y10" s="90" t="str">
        <f>IF('Control Sample Data'!K9="","",IF(SUM('Control Sample Data'!K$3:K$14)&gt;10,IF(AND(ISNUMBER('Control Sample Data'!K9),'Control Sample Data'!K9&lt;$C$17, 'Control Sample Data'!K9&gt;0),'Control Sample Data'!K9,$C$17),""))</f>
        <v/>
      </c>
      <c r="Z10" s="90" t="str">
        <f>IF('Control Sample Data'!L9="","",IF(SUM('Control Sample Data'!L$3:L$14)&gt;10,IF(AND(ISNUMBER('Control Sample Data'!L9),'Control Sample Data'!L9&lt;$C$17, 'Control Sample Data'!L9&gt;0),'Control Sample Data'!L9,$C$17),""))</f>
        <v/>
      </c>
      <c r="AA10" s="90" t="str">
        <f>IF('Control Sample Data'!M9="","",IF(SUM('Control Sample Data'!M$3:M$14)&gt;10,IF(AND(ISNUMBER('Control Sample Data'!M9),'Control Sample Data'!M9&lt;$C$17, 'Control Sample Data'!M9&gt;0),'Control Sample Data'!M9,$C$17),""))</f>
        <v/>
      </c>
      <c r="AB10" s="108" t="str">
        <f>IF('Control Sample Data'!N9="","",IF(SUM('Control Sample Data'!N$3:N$14)&gt;10,IF(AND(ISNUMBER('Control Sample Data'!N9),'Control Sample Data'!N9&lt;$C$17, 'Control Sample Data'!N9&gt;0),'Control Sample Data'!N9,$C$17),""))</f>
        <v/>
      </c>
      <c r="AC10" s="128" t="str">
        <f>IF(ISERROR(VLOOKUP('Choose Reference miRNAs'!$A9,$A$4:$N$99,3,0)),"",VLOOKUP('Choose Reference miRNAs'!$A9,$A$4:$N$99,3,0))</f>
        <v/>
      </c>
      <c r="AD10" s="90" t="str">
        <f>IF(ISERROR(VLOOKUP('Choose Reference miRNAs'!$A9,$A$4:$N$99,4,0)),"",VLOOKUP('Choose Reference miRNAs'!$A9,$A$4:$N$99,4,0))</f>
        <v/>
      </c>
      <c r="AE10" s="90" t="str">
        <f>IF(ISERROR(VLOOKUP('Choose Reference miRNAs'!$A9,$A$4:$N$99,5,0)),"",VLOOKUP('Choose Reference miRNAs'!$A9,$A$4:$N$99,5,0))</f>
        <v/>
      </c>
      <c r="AF10" s="90" t="str">
        <f>IF(ISERROR(VLOOKUP('Choose Reference miRNAs'!$A9,$A$4:$N$99,6,0)),"",VLOOKUP('Choose Reference miRNAs'!$A9,$A$4:$N$99,6,0))</f>
        <v/>
      </c>
      <c r="AG10" s="90" t="str">
        <f>IF(ISERROR(VLOOKUP('Choose Reference miRNAs'!$A9,$A$4:$N$99,7,0)),"",VLOOKUP('Choose Reference miRNAs'!$A9,$A$4:$N$99,7,0))</f>
        <v/>
      </c>
      <c r="AH10" s="90" t="str">
        <f>IF(ISERROR(VLOOKUP('Choose Reference miRNAs'!$A9,$A$4:$N$99,8,0)),"",VLOOKUP('Choose Reference miRNAs'!$A9,$A$4:$N$99,8,0))</f>
        <v/>
      </c>
      <c r="AI10" s="90" t="str">
        <f>IF(ISERROR(VLOOKUP('Choose Reference miRNAs'!$A9,$A$4:$N$99,9,0)),"",VLOOKUP('Choose Reference miRNAs'!$A9,$A$4:$N$99,9,0))</f>
        <v/>
      </c>
      <c r="AJ10" s="90" t="str">
        <f>IF(ISERROR(VLOOKUP('Choose Reference miRNAs'!$A9,$A$4:$N$99,10,0)),"",VLOOKUP('Choose Reference miRNAs'!$A9,$A$4:$N$99,10,0))</f>
        <v/>
      </c>
      <c r="AK10" s="90" t="str">
        <f>IF(ISERROR(VLOOKUP('Choose Reference miRNAs'!$A9,$A$4:$N$99,11,0)),"",VLOOKUP('Choose Reference miRNAs'!$A9,$A$4:$N$99,11,0))</f>
        <v/>
      </c>
      <c r="AL10" s="90" t="str">
        <f>IF(ISERROR(VLOOKUP('Choose Reference miRNAs'!$A9,$A$4:$N$99,12,0)),"",VLOOKUP('Choose Reference miRNAs'!$A9,$A$4:$N$99,12,0))</f>
        <v/>
      </c>
      <c r="AM10" s="90" t="str">
        <f>IF(ISERROR(VLOOKUP('Choose Reference miRNAs'!$A9,$A$4:$N$99,13,0)),"",VLOOKUP('Choose Reference miRNAs'!$A9,$A$4:$N$99,13,0))</f>
        <v/>
      </c>
      <c r="AN10" s="97" t="str">
        <f>IF(ISERROR(VLOOKUP('Choose Reference miRNAs'!$A9,$A$4:$N$99,14,0)),"",VLOOKUP('Choose Reference miRNAs'!$A9,$A$4:$N$99,14,0))</f>
        <v/>
      </c>
      <c r="AO10" s="128" t="str">
        <f>IF(ISERROR(VLOOKUP('Choose Reference miRNAs'!$A9,$A$4:$AB$99,17,0)),"",VLOOKUP('Choose Reference miRNAs'!$A9,$A$4:$AB$99,17,0))</f>
        <v/>
      </c>
      <c r="AP10" s="90" t="str">
        <f>IF(ISERROR(VLOOKUP('Choose Reference miRNAs'!$A9,$A$4:$AB$99,18,0)),"",VLOOKUP('Choose Reference miRNAs'!$A9,$A$4:$AB$99,18,0))</f>
        <v/>
      </c>
      <c r="AQ10" s="90" t="str">
        <f>IF(ISERROR(VLOOKUP('Choose Reference miRNAs'!$A9,$A$4:$AB$99,19,0)),"",VLOOKUP('Choose Reference miRNAs'!$A9,$A$4:$AB$99,19,0))</f>
        <v/>
      </c>
      <c r="AR10" s="90" t="str">
        <f>IF(ISERROR(VLOOKUP('Choose Reference miRNAs'!$A9,$A$4:$AB$99,20,0)),"",VLOOKUP('Choose Reference miRNAs'!$A9,$A$4:$AB$99,20,0))</f>
        <v/>
      </c>
      <c r="AS10" s="90" t="str">
        <f>IF(ISERROR(VLOOKUP('Choose Reference miRNAs'!$A9,$A$4:$AB$99,21,0)),"",VLOOKUP('Choose Reference miRNAs'!$A9,$A$4:$AB$99,21,0))</f>
        <v/>
      </c>
      <c r="AT10" s="90" t="str">
        <f>IF(ISERROR(VLOOKUP('Choose Reference miRNAs'!$A9,$A$4:$AB$99,22,0)),"",VLOOKUP('Choose Reference miRNAs'!$A9,$A$4:$AB$99,22,0))</f>
        <v/>
      </c>
      <c r="AU10" s="90" t="str">
        <f>IF(ISERROR(VLOOKUP('Choose Reference miRNAs'!$A9,$A$4:$AB$99,23,0)),"",VLOOKUP('Choose Reference miRNAs'!$A9,$A$4:$AB$99,23,0))</f>
        <v/>
      </c>
      <c r="AV10" s="90" t="str">
        <f>IF(ISERROR(VLOOKUP('Choose Reference miRNAs'!$A9,$A$4:$AB$99,24,0)),"",VLOOKUP('Choose Reference miRNAs'!$A9,$A$4:$AB$99,24,0))</f>
        <v/>
      </c>
      <c r="AW10" s="90" t="str">
        <f>IF(ISERROR(VLOOKUP('Choose Reference miRNAs'!$A9,$A$4:$AB$99,25,0)),"",VLOOKUP('Choose Reference miRNAs'!$A9,$A$4:$AB$99,25,0))</f>
        <v/>
      </c>
      <c r="AX10" s="90" t="str">
        <f>IF(ISERROR(VLOOKUP('Choose Reference miRNAs'!$A9,$A$4:$AB$99,26,0)),"",VLOOKUP('Choose Reference miRNAs'!$A9,$A$4:$AB$99,26,0))</f>
        <v/>
      </c>
      <c r="AY10" s="90" t="str">
        <f>IF(ISERROR(VLOOKUP('Choose Reference miRNAs'!$A9,$A$4:$AB$99,27,0)),"",VLOOKUP('Choose Reference miRNAs'!$A9,$A$4:$AB$99,27,0))</f>
        <v/>
      </c>
      <c r="AZ10" s="97" t="str">
        <f>IF(ISERROR(VLOOKUP('Choose Reference miRNAs'!$A9,$A$4:$AB$99,28,0)),"",VLOOKUP('Choose Reference miRNAs'!$A9,$A$4:$AB$99,28,0))</f>
        <v/>
      </c>
      <c r="BA10" s="96" t="str">
        <f t="shared" si="36"/>
        <v>hsa-miR-138-5p</v>
      </c>
      <c r="BB10" s="89">
        <v>7</v>
      </c>
      <c r="BC10" s="90">
        <f t="shared" si="0"/>
        <v>15.02</v>
      </c>
      <c r="BD10" s="90">
        <f t="shared" si="1"/>
        <v>14.77</v>
      </c>
      <c r="BE10" s="90">
        <f t="shared" si="2"/>
        <v>14.91</v>
      </c>
      <c r="BF10" s="90" t="str">
        <f t="shared" si="3"/>
        <v/>
      </c>
      <c r="BG10" s="90" t="str">
        <f t="shared" si="4"/>
        <v/>
      </c>
      <c r="BH10" s="90" t="str">
        <f t="shared" si="5"/>
        <v/>
      </c>
      <c r="BI10" s="90" t="str">
        <f t="shared" si="6"/>
        <v/>
      </c>
      <c r="BJ10" s="90" t="str">
        <f t="shared" si="7"/>
        <v/>
      </c>
      <c r="BK10" s="90" t="str">
        <f t="shared" si="8"/>
        <v/>
      </c>
      <c r="BL10" s="90" t="str">
        <f t="shared" si="9"/>
        <v/>
      </c>
      <c r="BM10" s="90" t="str">
        <f t="shared" si="37"/>
        <v/>
      </c>
      <c r="BN10" s="90" t="str">
        <f t="shared" si="38"/>
        <v/>
      </c>
      <c r="BO10" s="90">
        <f t="shared" si="11"/>
        <v>11.34</v>
      </c>
      <c r="BP10" s="90">
        <f t="shared" si="12"/>
        <v>10.71</v>
      </c>
      <c r="BQ10" s="90">
        <f t="shared" si="13"/>
        <v>12.329999999999998</v>
      </c>
      <c r="BR10" s="90" t="str">
        <f t="shared" si="14"/>
        <v/>
      </c>
      <c r="BS10" s="90" t="str">
        <f t="shared" si="15"/>
        <v/>
      </c>
      <c r="BT10" s="90" t="str">
        <f t="shared" si="16"/>
        <v/>
      </c>
      <c r="BU10" s="90" t="str">
        <f t="shared" si="17"/>
        <v/>
      </c>
      <c r="BV10" s="90" t="str">
        <f t="shared" si="18"/>
        <v/>
      </c>
      <c r="BW10" s="90" t="str">
        <f t="shared" si="19"/>
        <v/>
      </c>
      <c r="BX10" s="90" t="str">
        <f t="shared" si="20"/>
        <v/>
      </c>
      <c r="BY10" s="90" t="str">
        <f t="shared" si="39"/>
        <v/>
      </c>
      <c r="BZ10" s="97" t="str">
        <f t="shared" si="40"/>
        <v/>
      </c>
      <c r="CA10" s="128">
        <f t="shared" si="41"/>
        <v>14.9</v>
      </c>
      <c r="CB10" s="97">
        <f t="shared" si="42"/>
        <v>11.459999999999999</v>
      </c>
      <c r="CC10" s="96" t="str">
        <f t="shared" si="43"/>
        <v>hsa-miR-138-5p</v>
      </c>
      <c r="CD10" s="89">
        <v>7</v>
      </c>
      <c r="CE10" s="91">
        <f t="shared" si="22"/>
        <v>3.0097433608806121E-5</v>
      </c>
      <c r="CF10" s="91">
        <f t="shared" si="23"/>
        <v>3.5792082190914284E-5</v>
      </c>
      <c r="CG10" s="91">
        <f t="shared" si="24"/>
        <v>3.2482000196940918E-5</v>
      </c>
      <c r="CH10" s="91" t="str">
        <f t="shared" si="25"/>
        <v/>
      </c>
      <c r="CI10" s="91" t="str">
        <f t="shared" si="26"/>
        <v/>
      </c>
      <c r="CJ10" s="91" t="str">
        <f t="shared" si="27"/>
        <v/>
      </c>
      <c r="CK10" s="91" t="str">
        <f t="shared" si="28"/>
        <v/>
      </c>
      <c r="CL10" s="91" t="str">
        <f t="shared" si="29"/>
        <v/>
      </c>
      <c r="CM10" s="91" t="str">
        <f t="shared" si="30"/>
        <v/>
      </c>
      <c r="CN10" s="91" t="str">
        <f t="shared" si="31"/>
        <v/>
      </c>
      <c r="CO10" s="91" t="str">
        <f t="shared" si="44"/>
        <v/>
      </c>
      <c r="CP10" s="91" t="str">
        <f t="shared" si="45"/>
        <v/>
      </c>
      <c r="CQ10" s="91">
        <f t="shared" si="33"/>
        <v>3.8576235930828982E-4</v>
      </c>
      <c r="CR10" s="91">
        <f t="shared" si="33"/>
        <v>5.9699232309183017E-4</v>
      </c>
      <c r="CS10" s="91">
        <f t="shared" si="33"/>
        <v>1.9422277435422852E-4</v>
      </c>
      <c r="CT10" s="91" t="str">
        <f t="shared" si="33"/>
        <v/>
      </c>
      <c r="CU10" s="91" t="str">
        <f t="shared" si="33"/>
        <v/>
      </c>
      <c r="CV10" s="91" t="str">
        <f t="shared" si="33"/>
        <v/>
      </c>
      <c r="CW10" s="91" t="str">
        <f t="shared" si="33"/>
        <v/>
      </c>
      <c r="CX10" s="91" t="str">
        <f t="shared" si="33"/>
        <v/>
      </c>
      <c r="CY10" s="91" t="str">
        <f t="shared" si="33"/>
        <v/>
      </c>
      <c r="CZ10" s="91" t="str">
        <f t="shared" si="33"/>
        <v/>
      </c>
      <c r="DA10" s="91" t="str">
        <f t="shared" si="46"/>
        <v/>
      </c>
      <c r="DB10" s="121" t="str">
        <f t="shared" si="47"/>
        <v/>
      </c>
    </row>
    <row r="11" spans="1:106" ht="15" customHeight="1" x14ac:dyDescent="0.25">
      <c r="A11" s="96" t="str">
        <f>'miRNA Table'!B10</f>
        <v>hsa-miR-373-3p</v>
      </c>
      <c r="B11" s="89">
        <v>8</v>
      </c>
      <c r="C11" s="90">
        <f>IF('Test Sample Data'!C10="","",IF(SUM('Test Sample Data'!C$3:C$14)&gt;10,IF(AND(ISNUMBER('Test Sample Data'!C10),'Test Sample Data'!C10&lt;$C$17, 'Test Sample Data'!C10&gt;0),'Test Sample Data'!C10,$C$17),""))</f>
        <v>21.07</v>
      </c>
      <c r="D11" s="90">
        <f>IF('Test Sample Data'!D10="","",IF(SUM('Test Sample Data'!D$3:D$14)&gt;10,IF(AND(ISNUMBER('Test Sample Data'!D10),'Test Sample Data'!D10&lt;$C$17, 'Test Sample Data'!D10&gt;0),'Test Sample Data'!D10,$C$17),""))</f>
        <v>21.02</v>
      </c>
      <c r="E11" s="90">
        <f>IF('Test Sample Data'!E10="","",IF(SUM('Test Sample Data'!E$3:E$14)&gt;10,IF(AND(ISNUMBER('Test Sample Data'!E10),'Test Sample Data'!E10&lt;$C$17, 'Test Sample Data'!E10&gt;0),'Test Sample Data'!E10,$C$17),""))</f>
        <v>21.05</v>
      </c>
      <c r="F11" s="90" t="str">
        <f>IF('Test Sample Data'!F10="","",IF(SUM('Test Sample Data'!F$3:F$14)&gt;10,IF(AND(ISNUMBER('Test Sample Data'!F10),'Test Sample Data'!F10&lt;$C$17, 'Test Sample Data'!F10&gt;0),'Test Sample Data'!F10,$C$17),""))</f>
        <v/>
      </c>
      <c r="G11" s="90" t="str">
        <f>IF('Test Sample Data'!G10="","",IF(SUM('Test Sample Data'!G$3:G$14)&gt;10,IF(AND(ISNUMBER('Test Sample Data'!G10),'Test Sample Data'!G10&lt;$C$17, 'Test Sample Data'!G10&gt;0),'Test Sample Data'!G10,$C$17),""))</f>
        <v/>
      </c>
      <c r="H11" s="90" t="str">
        <f>IF('Test Sample Data'!H10="","",IF(SUM('Test Sample Data'!H$3:H$14)&gt;10,IF(AND(ISNUMBER('Test Sample Data'!H10),'Test Sample Data'!H10&lt;$C$17, 'Test Sample Data'!H10&gt;0),'Test Sample Data'!H10,$C$17),""))</f>
        <v/>
      </c>
      <c r="I11" s="90" t="str">
        <f>IF('Test Sample Data'!I10="","",IF(SUM('Test Sample Data'!I$3:I$14)&gt;10,IF(AND(ISNUMBER('Test Sample Data'!I10),'Test Sample Data'!I10&lt;$C$17, 'Test Sample Data'!I10&gt;0),'Test Sample Data'!I10,$C$17),""))</f>
        <v/>
      </c>
      <c r="J11" s="90" t="str">
        <f>IF('Test Sample Data'!J10="","",IF(SUM('Test Sample Data'!J$3:J$14)&gt;10,IF(AND(ISNUMBER('Test Sample Data'!J10),'Test Sample Data'!J10&lt;$C$17, 'Test Sample Data'!J10&gt;0),'Test Sample Data'!J10,$C$17),""))</f>
        <v/>
      </c>
      <c r="K11" s="90" t="str">
        <f>IF('Test Sample Data'!K10="","",IF(SUM('Test Sample Data'!K$3:K$14)&gt;10,IF(AND(ISNUMBER('Test Sample Data'!K10),'Test Sample Data'!K10&lt;$C$17, 'Test Sample Data'!K10&gt;0),'Test Sample Data'!K10,$C$17),""))</f>
        <v/>
      </c>
      <c r="L11" s="90" t="str">
        <f>IF('Test Sample Data'!L10="","",IF(SUM('Test Sample Data'!L$3:L$14)&gt;10,IF(AND(ISNUMBER('Test Sample Data'!L10),'Test Sample Data'!L10&lt;$C$17, 'Test Sample Data'!L10&gt;0),'Test Sample Data'!L10,$C$17),""))</f>
        <v/>
      </c>
      <c r="M11" s="90" t="str">
        <f>IF('Test Sample Data'!M10="","",IF(SUM('Test Sample Data'!M$3:M$14)&gt;10,IF(AND(ISNUMBER('Test Sample Data'!M10),'Test Sample Data'!M10&lt;$C$17, 'Test Sample Data'!M10&gt;0),'Test Sample Data'!M10,$C$17),""))</f>
        <v/>
      </c>
      <c r="N11" s="90" t="str">
        <f>IF('Test Sample Data'!N10="","",IF(SUM('Test Sample Data'!N$3:N$14)&gt;10,IF(AND(ISNUMBER('Test Sample Data'!N10),'Test Sample Data'!N10&lt;$C$17, 'Test Sample Data'!N10&gt;0),'Test Sample Data'!N10,$C$17),""))</f>
        <v/>
      </c>
      <c r="O11" s="89" t="str">
        <f>'miRNA Table'!B10</f>
        <v>hsa-miR-373-3p</v>
      </c>
      <c r="P11" s="89">
        <v>8</v>
      </c>
      <c r="Q11" s="90">
        <f>IF('Control Sample Data'!C10="","",IF(SUM('Control Sample Data'!C$3:C$14)&gt;10,IF(AND(ISNUMBER('Control Sample Data'!C10),'Control Sample Data'!C10&lt;$C$17, 'Control Sample Data'!C10&gt;0),'Control Sample Data'!C10,$C$17),""))</f>
        <v>32.409999999999997</v>
      </c>
      <c r="R11" s="90">
        <f>IF('Control Sample Data'!D10="","",IF(SUM('Control Sample Data'!D$3:D$14)&gt;10,IF(AND(ISNUMBER('Control Sample Data'!D10),'Control Sample Data'!D10&lt;$C$17, 'Control Sample Data'!D10&gt;0),'Control Sample Data'!D10,$C$17),""))</f>
        <v>32.950000000000003</v>
      </c>
      <c r="S11" s="90">
        <f>IF('Control Sample Data'!E10="","",IF(SUM('Control Sample Data'!E$3:E$14)&gt;10,IF(AND(ISNUMBER('Control Sample Data'!E10),'Control Sample Data'!E10&lt;$C$17, 'Control Sample Data'!E10&gt;0),'Control Sample Data'!E10,$C$17),""))</f>
        <v>33.049999999999997</v>
      </c>
      <c r="T11" s="90" t="str">
        <f>IF('Control Sample Data'!F10="","",IF(SUM('Control Sample Data'!F$3:F$14)&gt;10,IF(AND(ISNUMBER('Control Sample Data'!F10),'Control Sample Data'!F10&lt;$C$17, 'Control Sample Data'!F10&gt;0),'Control Sample Data'!F10,$C$17),""))</f>
        <v/>
      </c>
      <c r="U11" s="90" t="str">
        <f>IF('Control Sample Data'!G10="","",IF(SUM('Control Sample Data'!G$3:G$14)&gt;10,IF(AND(ISNUMBER('Control Sample Data'!G10),'Control Sample Data'!G10&lt;$C$17, 'Control Sample Data'!G10&gt;0),'Control Sample Data'!G10,$C$17),""))</f>
        <v/>
      </c>
      <c r="V11" s="90" t="str">
        <f>IF('Control Sample Data'!H10="","",IF(SUM('Control Sample Data'!H$3:H$14)&gt;10,IF(AND(ISNUMBER('Control Sample Data'!H10),'Control Sample Data'!H10&lt;$C$17, 'Control Sample Data'!H10&gt;0),'Control Sample Data'!H10,$C$17),""))</f>
        <v/>
      </c>
      <c r="W11" s="90" t="str">
        <f>IF('Control Sample Data'!I10="","",IF(SUM('Control Sample Data'!I$3:I$14)&gt;10,IF(AND(ISNUMBER('Control Sample Data'!I10),'Control Sample Data'!I10&lt;$C$17, 'Control Sample Data'!I10&gt;0),'Control Sample Data'!I10,$C$17),""))</f>
        <v/>
      </c>
      <c r="X11" s="90" t="str">
        <f>IF('Control Sample Data'!J10="","",IF(SUM('Control Sample Data'!J$3:J$14)&gt;10,IF(AND(ISNUMBER('Control Sample Data'!J10),'Control Sample Data'!J10&lt;$C$17, 'Control Sample Data'!J10&gt;0),'Control Sample Data'!J10,$C$17),""))</f>
        <v/>
      </c>
      <c r="Y11" s="90" t="str">
        <f>IF('Control Sample Data'!K10="","",IF(SUM('Control Sample Data'!K$3:K$14)&gt;10,IF(AND(ISNUMBER('Control Sample Data'!K10),'Control Sample Data'!K10&lt;$C$17, 'Control Sample Data'!K10&gt;0),'Control Sample Data'!K10,$C$17),""))</f>
        <v/>
      </c>
      <c r="Z11" s="90" t="str">
        <f>IF('Control Sample Data'!L10="","",IF(SUM('Control Sample Data'!L$3:L$14)&gt;10,IF(AND(ISNUMBER('Control Sample Data'!L10),'Control Sample Data'!L10&lt;$C$17, 'Control Sample Data'!L10&gt;0),'Control Sample Data'!L10,$C$17),""))</f>
        <v/>
      </c>
      <c r="AA11" s="90" t="str">
        <f>IF('Control Sample Data'!M10="","",IF(SUM('Control Sample Data'!M$3:M$14)&gt;10,IF(AND(ISNUMBER('Control Sample Data'!M10),'Control Sample Data'!M10&lt;$C$17, 'Control Sample Data'!M10&gt;0),'Control Sample Data'!M10,$C$17),""))</f>
        <v/>
      </c>
      <c r="AB11" s="108" t="str">
        <f>IF('Control Sample Data'!N10="","",IF(SUM('Control Sample Data'!N$3:N$14)&gt;10,IF(AND(ISNUMBER('Control Sample Data'!N10),'Control Sample Data'!N10&lt;$C$17, 'Control Sample Data'!N10&gt;0),'Control Sample Data'!N10,$C$17),""))</f>
        <v/>
      </c>
      <c r="AC11" s="128" t="str">
        <f>IF(ISERROR(VLOOKUP('Choose Reference miRNAs'!$A10,$A$4:$N$99,3,0)),"",VLOOKUP('Choose Reference miRNAs'!$A10,$A$4:$N$99,3,0))</f>
        <v/>
      </c>
      <c r="AD11" s="90" t="str">
        <f>IF(ISERROR(VLOOKUP('Choose Reference miRNAs'!$A10,$A$4:$N$99,4,0)),"",VLOOKUP('Choose Reference miRNAs'!$A10,$A$4:$N$99,4,0))</f>
        <v/>
      </c>
      <c r="AE11" s="90" t="str">
        <f>IF(ISERROR(VLOOKUP('Choose Reference miRNAs'!$A10,$A$4:$N$99,5,0)),"",VLOOKUP('Choose Reference miRNAs'!$A10,$A$4:$N$99,5,0))</f>
        <v/>
      </c>
      <c r="AF11" s="90" t="str">
        <f>IF(ISERROR(VLOOKUP('Choose Reference miRNAs'!$A10,$A$4:$N$99,6,0)),"",VLOOKUP('Choose Reference miRNAs'!$A10,$A$4:$N$99,6,0))</f>
        <v/>
      </c>
      <c r="AG11" s="90" t="str">
        <f>IF(ISERROR(VLOOKUP('Choose Reference miRNAs'!$A10,$A$4:$N$99,7,0)),"",VLOOKUP('Choose Reference miRNAs'!$A10,$A$4:$N$99,7,0))</f>
        <v/>
      </c>
      <c r="AH11" s="90" t="str">
        <f>IF(ISERROR(VLOOKUP('Choose Reference miRNAs'!$A10,$A$4:$N$99,8,0)),"",VLOOKUP('Choose Reference miRNAs'!$A10,$A$4:$N$99,8,0))</f>
        <v/>
      </c>
      <c r="AI11" s="90" t="str">
        <f>IF(ISERROR(VLOOKUP('Choose Reference miRNAs'!$A10,$A$4:$N$99,9,0)),"",VLOOKUP('Choose Reference miRNAs'!$A10,$A$4:$N$99,9,0))</f>
        <v/>
      </c>
      <c r="AJ11" s="90" t="str">
        <f>IF(ISERROR(VLOOKUP('Choose Reference miRNAs'!$A10,$A$4:$N$99,10,0)),"",VLOOKUP('Choose Reference miRNAs'!$A10,$A$4:$N$99,10,0))</f>
        <v/>
      </c>
      <c r="AK11" s="90" t="str">
        <f>IF(ISERROR(VLOOKUP('Choose Reference miRNAs'!$A10,$A$4:$N$99,11,0)),"",VLOOKUP('Choose Reference miRNAs'!$A10,$A$4:$N$99,11,0))</f>
        <v/>
      </c>
      <c r="AL11" s="90" t="str">
        <f>IF(ISERROR(VLOOKUP('Choose Reference miRNAs'!$A10,$A$4:$N$99,12,0)),"",VLOOKUP('Choose Reference miRNAs'!$A10,$A$4:$N$99,12,0))</f>
        <v/>
      </c>
      <c r="AM11" s="90" t="str">
        <f>IF(ISERROR(VLOOKUP('Choose Reference miRNAs'!$A10,$A$4:$N$99,13,0)),"",VLOOKUP('Choose Reference miRNAs'!$A10,$A$4:$N$99,13,0))</f>
        <v/>
      </c>
      <c r="AN11" s="97" t="str">
        <f>IF(ISERROR(VLOOKUP('Choose Reference miRNAs'!$A10,$A$4:$N$99,14,0)),"",VLOOKUP('Choose Reference miRNAs'!$A10,$A$4:$N$99,14,0))</f>
        <v/>
      </c>
      <c r="AO11" s="128" t="str">
        <f>IF(ISERROR(VLOOKUP('Choose Reference miRNAs'!$A10,$A$4:$AB$99,17,0)),"",VLOOKUP('Choose Reference miRNAs'!$A10,$A$4:$AB$99,17,0))</f>
        <v/>
      </c>
      <c r="AP11" s="90" t="str">
        <f>IF(ISERROR(VLOOKUP('Choose Reference miRNAs'!$A10,$A$4:$AB$99,18,0)),"",VLOOKUP('Choose Reference miRNAs'!$A10,$A$4:$AB$99,18,0))</f>
        <v/>
      </c>
      <c r="AQ11" s="90" t="str">
        <f>IF(ISERROR(VLOOKUP('Choose Reference miRNAs'!$A10,$A$4:$AB$99,19,0)),"",VLOOKUP('Choose Reference miRNAs'!$A10,$A$4:$AB$99,19,0))</f>
        <v/>
      </c>
      <c r="AR11" s="90" t="str">
        <f>IF(ISERROR(VLOOKUP('Choose Reference miRNAs'!$A10,$A$4:$AB$99,20,0)),"",VLOOKUP('Choose Reference miRNAs'!$A10,$A$4:$AB$99,20,0))</f>
        <v/>
      </c>
      <c r="AS11" s="90" t="str">
        <f>IF(ISERROR(VLOOKUP('Choose Reference miRNAs'!$A10,$A$4:$AB$99,21,0)),"",VLOOKUP('Choose Reference miRNAs'!$A10,$A$4:$AB$99,21,0))</f>
        <v/>
      </c>
      <c r="AT11" s="90" t="str">
        <f>IF(ISERROR(VLOOKUP('Choose Reference miRNAs'!$A10,$A$4:$AB$99,22,0)),"",VLOOKUP('Choose Reference miRNAs'!$A10,$A$4:$AB$99,22,0))</f>
        <v/>
      </c>
      <c r="AU11" s="90" t="str">
        <f>IF(ISERROR(VLOOKUP('Choose Reference miRNAs'!$A10,$A$4:$AB$99,23,0)),"",VLOOKUP('Choose Reference miRNAs'!$A10,$A$4:$AB$99,23,0))</f>
        <v/>
      </c>
      <c r="AV11" s="90" t="str">
        <f>IF(ISERROR(VLOOKUP('Choose Reference miRNAs'!$A10,$A$4:$AB$99,24,0)),"",VLOOKUP('Choose Reference miRNAs'!$A10,$A$4:$AB$99,24,0))</f>
        <v/>
      </c>
      <c r="AW11" s="90" t="str">
        <f>IF(ISERROR(VLOOKUP('Choose Reference miRNAs'!$A10,$A$4:$AB$99,25,0)),"",VLOOKUP('Choose Reference miRNAs'!$A10,$A$4:$AB$99,25,0))</f>
        <v/>
      </c>
      <c r="AX11" s="90" t="str">
        <f>IF(ISERROR(VLOOKUP('Choose Reference miRNAs'!$A10,$A$4:$AB$99,26,0)),"",VLOOKUP('Choose Reference miRNAs'!$A10,$A$4:$AB$99,26,0))</f>
        <v/>
      </c>
      <c r="AY11" s="90" t="str">
        <f>IF(ISERROR(VLOOKUP('Choose Reference miRNAs'!$A10,$A$4:$AB$99,27,0)),"",VLOOKUP('Choose Reference miRNAs'!$A10,$A$4:$AB$99,27,0))</f>
        <v/>
      </c>
      <c r="AZ11" s="97" t="str">
        <f>IF(ISERROR(VLOOKUP('Choose Reference miRNAs'!$A10,$A$4:$AB$99,28,0)),"",VLOOKUP('Choose Reference miRNAs'!$A10,$A$4:$AB$99,28,0))</f>
        <v/>
      </c>
      <c r="BA11" s="96" t="str">
        <f t="shared" si="36"/>
        <v>hsa-miR-373-3p</v>
      </c>
      <c r="BB11" s="89">
        <v>8</v>
      </c>
      <c r="BC11" s="90">
        <f t="shared" si="0"/>
        <v>1.0899999999999999</v>
      </c>
      <c r="BD11" s="90">
        <f t="shared" si="1"/>
        <v>0.78999999999999915</v>
      </c>
      <c r="BE11" s="90">
        <f t="shared" si="2"/>
        <v>0.96000000000000085</v>
      </c>
      <c r="BF11" s="90" t="str">
        <f t="shared" si="3"/>
        <v/>
      </c>
      <c r="BG11" s="90" t="str">
        <f t="shared" si="4"/>
        <v/>
      </c>
      <c r="BH11" s="90" t="str">
        <f t="shared" si="5"/>
        <v/>
      </c>
      <c r="BI11" s="90" t="str">
        <f t="shared" si="6"/>
        <v/>
      </c>
      <c r="BJ11" s="90" t="str">
        <f t="shared" si="7"/>
        <v/>
      </c>
      <c r="BK11" s="90" t="str">
        <f t="shared" si="8"/>
        <v/>
      </c>
      <c r="BL11" s="90" t="str">
        <f t="shared" si="9"/>
        <v/>
      </c>
      <c r="BM11" s="90" t="str">
        <f t="shared" si="37"/>
        <v/>
      </c>
      <c r="BN11" s="90" t="str">
        <f t="shared" si="38"/>
        <v/>
      </c>
      <c r="BO11" s="90">
        <f t="shared" si="11"/>
        <v>11.219999999999995</v>
      </c>
      <c r="BP11" s="90">
        <f t="shared" si="12"/>
        <v>11.800000000000004</v>
      </c>
      <c r="BQ11" s="90">
        <f t="shared" si="13"/>
        <v>11.619999999999997</v>
      </c>
      <c r="BR11" s="90" t="str">
        <f t="shared" si="14"/>
        <v/>
      </c>
      <c r="BS11" s="90" t="str">
        <f t="shared" si="15"/>
        <v/>
      </c>
      <c r="BT11" s="90" t="str">
        <f t="shared" si="16"/>
        <v/>
      </c>
      <c r="BU11" s="90" t="str">
        <f t="shared" si="17"/>
        <v/>
      </c>
      <c r="BV11" s="90" t="str">
        <f t="shared" si="18"/>
        <v/>
      </c>
      <c r="BW11" s="90" t="str">
        <f t="shared" si="19"/>
        <v/>
      </c>
      <c r="BX11" s="90" t="str">
        <f t="shared" si="20"/>
        <v/>
      </c>
      <c r="BY11" s="90" t="str">
        <f t="shared" si="39"/>
        <v/>
      </c>
      <c r="BZ11" s="97" t="str">
        <f t="shared" si="40"/>
        <v/>
      </c>
      <c r="CA11" s="128">
        <f t="shared" si="41"/>
        <v>0.94666666666666666</v>
      </c>
      <c r="CB11" s="97">
        <f t="shared" si="42"/>
        <v>11.546666666666667</v>
      </c>
      <c r="CC11" s="96" t="str">
        <f t="shared" si="43"/>
        <v>hsa-miR-373-3p</v>
      </c>
      <c r="CD11" s="89">
        <v>8</v>
      </c>
      <c r="CE11" s="91">
        <f t="shared" si="22"/>
        <v>0.46976137460700595</v>
      </c>
      <c r="CF11" s="91">
        <f t="shared" si="23"/>
        <v>0.57834409195264413</v>
      </c>
      <c r="CG11" s="91">
        <f t="shared" si="24"/>
        <v>0.51405691332803294</v>
      </c>
      <c r="CH11" s="91" t="str">
        <f t="shared" si="25"/>
        <v/>
      </c>
      <c r="CI11" s="91" t="str">
        <f t="shared" si="26"/>
        <v/>
      </c>
      <c r="CJ11" s="91" t="str">
        <f t="shared" si="27"/>
        <v/>
      </c>
      <c r="CK11" s="91" t="str">
        <f t="shared" si="28"/>
        <v/>
      </c>
      <c r="CL11" s="91" t="str">
        <f t="shared" si="29"/>
        <v/>
      </c>
      <c r="CM11" s="91" t="str">
        <f t="shared" si="30"/>
        <v/>
      </c>
      <c r="CN11" s="91" t="str">
        <f t="shared" si="31"/>
        <v/>
      </c>
      <c r="CO11" s="91" t="str">
        <f t="shared" si="44"/>
        <v/>
      </c>
      <c r="CP11" s="91" t="str">
        <f t="shared" si="45"/>
        <v/>
      </c>
      <c r="CQ11" s="91">
        <f t="shared" si="33"/>
        <v>4.1922140451062357E-4</v>
      </c>
      <c r="CR11" s="91">
        <f t="shared" si="33"/>
        <v>2.8044393432544721E-4</v>
      </c>
      <c r="CS11" s="91">
        <f t="shared" si="33"/>
        <v>3.1771041392625397E-4</v>
      </c>
      <c r="CT11" s="91" t="str">
        <f t="shared" si="33"/>
        <v/>
      </c>
      <c r="CU11" s="91" t="str">
        <f t="shared" si="33"/>
        <v/>
      </c>
      <c r="CV11" s="91" t="str">
        <f t="shared" si="33"/>
        <v/>
      </c>
      <c r="CW11" s="91" t="str">
        <f t="shared" si="33"/>
        <v/>
      </c>
      <c r="CX11" s="91" t="str">
        <f t="shared" si="33"/>
        <v/>
      </c>
      <c r="CY11" s="91" t="str">
        <f t="shared" si="33"/>
        <v/>
      </c>
      <c r="CZ11" s="91" t="str">
        <f t="shared" si="33"/>
        <v/>
      </c>
      <c r="DA11" s="91" t="str">
        <f t="shared" si="46"/>
        <v/>
      </c>
      <c r="DB11" s="121" t="str">
        <f t="shared" si="47"/>
        <v/>
      </c>
    </row>
    <row r="12" spans="1:106" ht="15" customHeight="1" x14ac:dyDescent="0.25">
      <c r="A12" s="96" t="str">
        <f>'miRNA Table'!B11</f>
        <v>cel-miR-39-3p</v>
      </c>
      <c r="B12" s="89">
        <v>9</v>
      </c>
      <c r="C12" s="90">
        <f>IF('Test Sample Data'!C11="","",IF(SUM('Test Sample Data'!C$3:C$14)&gt;10,IF(AND(ISNUMBER('Test Sample Data'!C11),'Test Sample Data'!C11&lt;$C$17, 'Test Sample Data'!C11&gt;0),'Test Sample Data'!C11,$C$17),""))</f>
        <v>25.01</v>
      </c>
      <c r="D12" s="90">
        <f>IF('Test Sample Data'!D11="","",IF(SUM('Test Sample Data'!D$3:D$14)&gt;10,IF(AND(ISNUMBER('Test Sample Data'!D11),'Test Sample Data'!D11&lt;$C$17, 'Test Sample Data'!D11&gt;0),'Test Sample Data'!D11,$C$17),""))</f>
        <v>24.19</v>
      </c>
      <c r="E12" s="90">
        <f>IF('Test Sample Data'!E11="","",IF(SUM('Test Sample Data'!E$3:E$14)&gt;10,IF(AND(ISNUMBER('Test Sample Data'!E11),'Test Sample Data'!E11&lt;$C$17, 'Test Sample Data'!E11&gt;0),'Test Sample Data'!E11,$C$17),""))</f>
        <v>24.09</v>
      </c>
      <c r="F12" s="90" t="str">
        <f>IF('Test Sample Data'!F11="","",IF(SUM('Test Sample Data'!F$3:F$14)&gt;10,IF(AND(ISNUMBER('Test Sample Data'!F11),'Test Sample Data'!F11&lt;$C$17, 'Test Sample Data'!F11&gt;0),'Test Sample Data'!F11,$C$17),""))</f>
        <v/>
      </c>
      <c r="G12" s="90" t="str">
        <f>IF('Test Sample Data'!G11="","",IF(SUM('Test Sample Data'!G$3:G$14)&gt;10,IF(AND(ISNUMBER('Test Sample Data'!G11),'Test Sample Data'!G11&lt;$C$17, 'Test Sample Data'!G11&gt;0),'Test Sample Data'!G11,$C$17),""))</f>
        <v/>
      </c>
      <c r="H12" s="90" t="str">
        <f>IF('Test Sample Data'!H11="","",IF(SUM('Test Sample Data'!H$3:H$14)&gt;10,IF(AND(ISNUMBER('Test Sample Data'!H11),'Test Sample Data'!H11&lt;$C$17, 'Test Sample Data'!H11&gt;0),'Test Sample Data'!H11,$C$17),""))</f>
        <v/>
      </c>
      <c r="I12" s="90" t="str">
        <f>IF('Test Sample Data'!I11="","",IF(SUM('Test Sample Data'!I$3:I$14)&gt;10,IF(AND(ISNUMBER('Test Sample Data'!I11),'Test Sample Data'!I11&lt;$C$17, 'Test Sample Data'!I11&gt;0),'Test Sample Data'!I11,$C$17),""))</f>
        <v/>
      </c>
      <c r="J12" s="90" t="str">
        <f>IF('Test Sample Data'!J11="","",IF(SUM('Test Sample Data'!J$3:J$14)&gt;10,IF(AND(ISNUMBER('Test Sample Data'!J11),'Test Sample Data'!J11&lt;$C$17, 'Test Sample Data'!J11&gt;0),'Test Sample Data'!J11,$C$17),""))</f>
        <v/>
      </c>
      <c r="K12" s="90" t="str">
        <f>IF('Test Sample Data'!K11="","",IF(SUM('Test Sample Data'!K$3:K$14)&gt;10,IF(AND(ISNUMBER('Test Sample Data'!K11),'Test Sample Data'!K11&lt;$C$17, 'Test Sample Data'!K11&gt;0),'Test Sample Data'!K11,$C$17),""))</f>
        <v/>
      </c>
      <c r="L12" s="90" t="str">
        <f>IF('Test Sample Data'!L11="","",IF(SUM('Test Sample Data'!L$3:L$14)&gt;10,IF(AND(ISNUMBER('Test Sample Data'!L11),'Test Sample Data'!L11&lt;$C$17, 'Test Sample Data'!L11&gt;0),'Test Sample Data'!L11,$C$17),""))</f>
        <v/>
      </c>
      <c r="M12" s="90" t="str">
        <f>IF('Test Sample Data'!M11="","",IF(SUM('Test Sample Data'!M$3:M$14)&gt;10,IF(AND(ISNUMBER('Test Sample Data'!M11),'Test Sample Data'!M11&lt;$C$17, 'Test Sample Data'!M11&gt;0),'Test Sample Data'!M11,$C$17),""))</f>
        <v/>
      </c>
      <c r="N12" s="90" t="str">
        <f>IF('Test Sample Data'!N11="","",IF(SUM('Test Sample Data'!N$3:N$14)&gt;10,IF(AND(ISNUMBER('Test Sample Data'!N11),'Test Sample Data'!N11&lt;$C$17, 'Test Sample Data'!N11&gt;0),'Test Sample Data'!N11,$C$17),""))</f>
        <v/>
      </c>
      <c r="O12" s="89" t="str">
        <f>'miRNA Table'!B11</f>
        <v>cel-miR-39-3p</v>
      </c>
      <c r="P12" s="89">
        <v>9</v>
      </c>
      <c r="Q12" s="90">
        <f>IF('Control Sample Data'!C11="","",IF(SUM('Control Sample Data'!C$3:C$14)&gt;10,IF(AND(ISNUMBER('Control Sample Data'!C11),'Control Sample Data'!C11&lt;$C$17, 'Control Sample Data'!C11&gt;0),'Control Sample Data'!C11,$C$17),""))</f>
        <v>14.08</v>
      </c>
      <c r="R12" s="90">
        <f>IF('Control Sample Data'!D11="","",IF(SUM('Control Sample Data'!D$3:D$14)&gt;10,IF(AND(ISNUMBER('Control Sample Data'!D11),'Control Sample Data'!D11&lt;$C$17, 'Control Sample Data'!D11&gt;0),'Control Sample Data'!D11,$C$17),""))</f>
        <v>14.02</v>
      </c>
      <c r="S12" s="90">
        <f>IF('Control Sample Data'!E11="","",IF(SUM('Control Sample Data'!E$3:E$14)&gt;10,IF(AND(ISNUMBER('Control Sample Data'!E11),'Control Sample Data'!E11&lt;$C$17, 'Control Sample Data'!E11&gt;0),'Control Sample Data'!E11,$C$17),""))</f>
        <v>14.13</v>
      </c>
      <c r="T12" s="90" t="str">
        <f>IF('Control Sample Data'!F11="","",IF(SUM('Control Sample Data'!F$3:F$14)&gt;10,IF(AND(ISNUMBER('Control Sample Data'!F11),'Control Sample Data'!F11&lt;$C$17, 'Control Sample Data'!F11&gt;0),'Control Sample Data'!F11,$C$17),""))</f>
        <v/>
      </c>
      <c r="U12" s="90" t="str">
        <f>IF('Control Sample Data'!G11="","",IF(SUM('Control Sample Data'!G$3:G$14)&gt;10,IF(AND(ISNUMBER('Control Sample Data'!G11),'Control Sample Data'!G11&lt;$C$17, 'Control Sample Data'!G11&gt;0),'Control Sample Data'!G11,$C$17),""))</f>
        <v/>
      </c>
      <c r="V12" s="90" t="str">
        <f>IF('Control Sample Data'!H11="","",IF(SUM('Control Sample Data'!H$3:H$14)&gt;10,IF(AND(ISNUMBER('Control Sample Data'!H11),'Control Sample Data'!H11&lt;$C$17, 'Control Sample Data'!H11&gt;0),'Control Sample Data'!H11,$C$17),""))</f>
        <v/>
      </c>
      <c r="W12" s="90" t="str">
        <f>IF('Control Sample Data'!I11="","",IF(SUM('Control Sample Data'!I$3:I$14)&gt;10,IF(AND(ISNUMBER('Control Sample Data'!I11),'Control Sample Data'!I11&lt;$C$17, 'Control Sample Data'!I11&gt;0),'Control Sample Data'!I11,$C$17),""))</f>
        <v/>
      </c>
      <c r="X12" s="90" t="str">
        <f>IF('Control Sample Data'!J11="","",IF(SUM('Control Sample Data'!J$3:J$14)&gt;10,IF(AND(ISNUMBER('Control Sample Data'!J11),'Control Sample Data'!J11&lt;$C$17, 'Control Sample Data'!J11&gt;0),'Control Sample Data'!J11,$C$17),""))</f>
        <v/>
      </c>
      <c r="Y12" s="90" t="str">
        <f>IF('Control Sample Data'!K11="","",IF(SUM('Control Sample Data'!K$3:K$14)&gt;10,IF(AND(ISNUMBER('Control Sample Data'!K11),'Control Sample Data'!K11&lt;$C$17, 'Control Sample Data'!K11&gt;0),'Control Sample Data'!K11,$C$17),""))</f>
        <v/>
      </c>
      <c r="Z12" s="90" t="str">
        <f>IF('Control Sample Data'!L11="","",IF(SUM('Control Sample Data'!L$3:L$14)&gt;10,IF(AND(ISNUMBER('Control Sample Data'!L11),'Control Sample Data'!L11&lt;$C$17, 'Control Sample Data'!L11&gt;0),'Control Sample Data'!L11,$C$17),""))</f>
        <v/>
      </c>
      <c r="AA12" s="90" t="str">
        <f>IF('Control Sample Data'!M11="","",IF(SUM('Control Sample Data'!M$3:M$14)&gt;10,IF(AND(ISNUMBER('Control Sample Data'!M11),'Control Sample Data'!M11&lt;$C$17, 'Control Sample Data'!M11&gt;0),'Control Sample Data'!M11,$C$17),""))</f>
        <v/>
      </c>
      <c r="AB12" s="108" t="str">
        <f>IF('Control Sample Data'!N11="","",IF(SUM('Control Sample Data'!N$3:N$14)&gt;10,IF(AND(ISNUMBER('Control Sample Data'!N11),'Control Sample Data'!N11&lt;$C$17, 'Control Sample Data'!N11&gt;0),'Control Sample Data'!N11,$C$17),""))</f>
        <v/>
      </c>
      <c r="AC12" s="128" t="str">
        <f>IF(ISERROR(VLOOKUP('Choose Reference miRNAs'!$A11,$A$4:$N$99,3,0)),"",VLOOKUP('Choose Reference miRNAs'!$A11,$A$4:$N$99,3,0))</f>
        <v/>
      </c>
      <c r="AD12" s="90" t="str">
        <f>IF(ISERROR(VLOOKUP('Choose Reference miRNAs'!$A11,$A$4:$N$99,4,0)),"",VLOOKUP('Choose Reference miRNAs'!$A11,$A$4:$N$99,4,0))</f>
        <v/>
      </c>
      <c r="AE12" s="90" t="str">
        <f>IF(ISERROR(VLOOKUP('Choose Reference miRNAs'!$A11,$A$4:$N$99,5,0)),"",VLOOKUP('Choose Reference miRNAs'!$A11,$A$4:$N$99,5,0))</f>
        <v/>
      </c>
      <c r="AF12" s="90" t="str">
        <f>IF(ISERROR(VLOOKUP('Choose Reference miRNAs'!$A11,$A$4:$N$99,6,0)),"",VLOOKUP('Choose Reference miRNAs'!$A11,$A$4:$N$99,6,0))</f>
        <v/>
      </c>
      <c r="AG12" s="90" t="str">
        <f>IF(ISERROR(VLOOKUP('Choose Reference miRNAs'!$A11,$A$4:$N$99,7,0)),"",VLOOKUP('Choose Reference miRNAs'!$A11,$A$4:$N$99,7,0))</f>
        <v/>
      </c>
      <c r="AH12" s="90" t="str">
        <f>IF(ISERROR(VLOOKUP('Choose Reference miRNAs'!$A11,$A$4:$N$99,8,0)),"",VLOOKUP('Choose Reference miRNAs'!$A11,$A$4:$N$99,8,0))</f>
        <v/>
      </c>
      <c r="AI12" s="90" t="str">
        <f>IF(ISERROR(VLOOKUP('Choose Reference miRNAs'!$A11,$A$4:$N$99,9,0)),"",VLOOKUP('Choose Reference miRNAs'!$A11,$A$4:$N$99,9,0))</f>
        <v/>
      </c>
      <c r="AJ12" s="90" t="str">
        <f>IF(ISERROR(VLOOKUP('Choose Reference miRNAs'!$A11,$A$4:$N$99,10,0)),"",VLOOKUP('Choose Reference miRNAs'!$A11,$A$4:$N$99,10,0))</f>
        <v/>
      </c>
      <c r="AK12" s="90" t="str">
        <f>IF(ISERROR(VLOOKUP('Choose Reference miRNAs'!$A11,$A$4:$N$99,11,0)),"",VLOOKUP('Choose Reference miRNAs'!$A11,$A$4:$N$99,11,0))</f>
        <v/>
      </c>
      <c r="AL12" s="90" t="str">
        <f>IF(ISERROR(VLOOKUP('Choose Reference miRNAs'!$A11,$A$4:$N$99,12,0)),"",VLOOKUP('Choose Reference miRNAs'!$A11,$A$4:$N$99,12,0))</f>
        <v/>
      </c>
      <c r="AM12" s="90" t="str">
        <f>IF(ISERROR(VLOOKUP('Choose Reference miRNAs'!$A11,$A$4:$N$99,13,0)),"",VLOOKUP('Choose Reference miRNAs'!$A11,$A$4:$N$99,13,0))</f>
        <v/>
      </c>
      <c r="AN12" s="97" t="str">
        <f>IF(ISERROR(VLOOKUP('Choose Reference miRNAs'!$A11,$A$4:$N$99,14,0)),"",VLOOKUP('Choose Reference miRNAs'!$A11,$A$4:$N$99,14,0))</f>
        <v/>
      </c>
      <c r="AO12" s="128" t="str">
        <f>IF(ISERROR(VLOOKUP('Choose Reference miRNAs'!$A11,$A$4:$AB$99,17,0)),"",VLOOKUP('Choose Reference miRNAs'!$A11,$A$4:$AB$99,17,0))</f>
        <v/>
      </c>
      <c r="AP12" s="90" t="str">
        <f>IF(ISERROR(VLOOKUP('Choose Reference miRNAs'!$A11,$A$4:$AB$99,18,0)),"",VLOOKUP('Choose Reference miRNAs'!$A11,$A$4:$AB$99,18,0))</f>
        <v/>
      </c>
      <c r="AQ12" s="90" t="str">
        <f>IF(ISERROR(VLOOKUP('Choose Reference miRNAs'!$A11,$A$4:$AB$99,19,0)),"",VLOOKUP('Choose Reference miRNAs'!$A11,$A$4:$AB$99,19,0))</f>
        <v/>
      </c>
      <c r="AR12" s="90" t="str">
        <f>IF(ISERROR(VLOOKUP('Choose Reference miRNAs'!$A11,$A$4:$AB$99,20,0)),"",VLOOKUP('Choose Reference miRNAs'!$A11,$A$4:$AB$99,20,0))</f>
        <v/>
      </c>
      <c r="AS12" s="90" t="str">
        <f>IF(ISERROR(VLOOKUP('Choose Reference miRNAs'!$A11,$A$4:$AB$99,21,0)),"",VLOOKUP('Choose Reference miRNAs'!$A11,$A$4:$AB$99,21,0))</f>
        <v/>
      </c>
      <c r="AT12" s="90" t="str">
        <f>IF(ISERROR(VLOOKUP('Choose Reference miRNAs'!$A11,$A$4:$AB$99,22,0)),"",VLOOKUP('Choose Reference miRNAs'!$A11,$A$4:$AB$99,22,0))</f>
        <v/>
      </c>
      <c r="AU12" s="90" t="str">
        <f>IF(ISERROR(VLOOKUP('Choose Reference miRNAs'!$A11,$A$4:$AB$99,23,0)),"",VLOOKUP('Choose Reference miRNAs'!$A11,$A$4:$AB$99,23,0))</f>
        <v/>
      </c>
      <c r="AV12" s="90" t="str">
        <f>IF(ISERROR(VLOOKUP('Choose Reference miRNAs'!$A11,$A$4:$AB$99,24,0)),"",VLOOKUP('Choose Reference miRNAs'!$A11,$A$4:$AB$99,24,0))</f>
        <v/>
      </c>
      <c r="AW12" s="90" t="str">
        <f>IF(ISERROR(VLOOKUP('Choose Reference miRNAs'!$A11,$A$4:$AB$99,25,0)),"",VLOOKUP('Choose Reference miRNAs'!$A11,$A$4:$AB$99,25,0))</f>
        <v/>
      </c>
      <c r="AX12" s="90" t="str">
        <f>IF(ISERROR(VLOOKUP('Choose Reference miRNAs'!$A11,$A$4:$AB$99,26,0)),"",VLOOKUP('Choose Reference miRNAs'!$A11,$A$4:$AB$99,26,0))</f>
        <v/>
      </c>
      <c r="AY12" s="90" t="str">
        <f>IF(ISERROR(VLOOKUP('Choose Reference miRNAs'!$A11,$A$4:$AB$99,27,0)),"",VLOOKUP('Choose Reference miRNAs'!$A11,$A$4:$AB$99,27,0))</f>
        <v/>
      </c>
      <c r="AZ12" s="97" t="str">
        <f>IF(ISERROR(VLOOKUP('Choose Reference miRNAs'!$A11,$A$4:$AB$99,28,0)),"",VLOOKUP('Choose Reference miRNAs'!$A11,$A$4:$AB$99,28,0))</f>
        <v/>
      </c>
      <c r="BA12" s="96" t="str">
        <f t="shared" si="36"/>
        <v>cel-miR-39-3p</v>
      </c>
      <c r="BB12" s="89">
        <v>9</v>
      </c>
      <c r="BC12" s="90">
        <f t="shared" si="0"/>
        <v>5.0300000000000011</v>
      </c>
      <c r="BD12" s="90">
        <f t="shared" si="1"/>
        <v>3.9600000000000009</v>
      </c>
      <c r="BE12" s="90">
        <f t="shared" si="2"/>
        <v>4</v>
      </c>
      <c r="BF12" s="90" t="str">
        <f t="shared" si="3"/>
        <v/>
      </c>
      <c r="BG12" s="90" t="str">
        <f t="shared" si="4"/>
        <v/>
      </c>
      <c r="BH12" s="90" t="str">
        <f t="shared" si="5"/>
        <v/>
      </c>
      <c r="BI12" s="90" t="str">
        <f t="shared" si="6"/>
        <v/>
      </c>
      <c r="BJ12" s="90" t="str">
        <f t="shared" si="7"/>
        <v/>
      </c>
      <c r="BK12" s="90" t="str">
        <f t="shared" si="8"/>
        <v/>
      </c>
      <c r="BL12" s="90" t="str">
        <f t="shared" si="9"/>
        <v/>
      </c>
      <c r="BM12" s="90" t="str">
        <f t="shared" si="37"/>
        <v/>
      </c>
      <c r="BN12" s="90" t="str">
        <f t="shared" si="38"/>
        <v/>
      </c>
      <c r="BO12" s="90">
        <f t="shared" si="11"/>
        <v>-7.1100000000000012</v>
      </c>
      <c r="BP12" s="90">
        <f t="shared" si="12"/>
        <v>-7.129999999999999</v>
      </c>
      <c r="BQ12" s="90">
        <f t="shared" si="13"/>
        <v>-7.2999999999999989</v>
      </c>
      <c r="BR12" s="90" t="str">
        <f t="shared" si="14"/>
        <v/>
      </c>
      <c r="BS12" s="90" t="str">
        <f t="shared" si="15"/>
        <v/>
      </c>
      <c r="BT12" s="90" t="str">
        <f t="shared" si="16"/>
        <v/>
      </c>
      <c r="BU12" s="90" t="str">
        <f t="shared" si="17"/>
        <v/>
      </c>
      <c r="BV12" s="90" t="str">
        <f t="shared" si="18"/>
        <v/>
      </c>
      <c r="BW12" s="90" t="str">
        <f t="shared" si="19"/>
        <v/>
      </c>
      <c r="BX12" s="90" t="str">
        <f t="shared" si="20"/>
        <v/>
      </c>
      <c r="BY12" s="90" t="str">
        <f t="shared" si="39"/>
        <v/>
      </c>
      <c r="BZ12" s="97" t="str">
        <f t="shared" si="40"/>
        <v/>
      </c>
      <c r="CA12" s="128">
        <f t="shared" si="41"/>
        <v>4.330000000000001</v>
      </c>
      <c r="CB12" s="97">
        <f t="shared" si="42"/>
        <v>-7.18</v>
      </c>
      <c r="CC12" s="96" t="str">
        <f t="shared" si="43"/>
        <v>cel-miR-39-3p</v>
      </c>
      <c r="CD12" s="89">
        <v>9</v>
      </c>
      <c r="CE12" s="91">
        <f t="shared" si="22"/>
        <v>3.0606884299591443E-2</v>
      </c>
      <c r="CF12" s="91">
        <f t="shared" si="23"/>
        <v>6.4257114166004117E-2</v>
      </c>
      <c r="CG12" s="91">
        <f t="shared" si="24"/>
        <v>6.25E-2</v>
      </c>
      <c r="CH12" s="91" t="str">
        <f t="shared" si="25"/>
        <v/>
      </c>
      <c r="CI12" s="91" t="str">
        <f t="shared" si="26"/>
        <v/>
      </c>
      <c r="CJ12" s="91" t="str">
        <f t="shared" si="27"/>
        <v/>
      </c>
      <c r="CK12" s="91" t="str">
        <f t="shared" si="28"/>
        <v/>
      </c>
      <c r="CL12" s="91" t="str">
        <f t="shared" si="29"/>
        <v/>
      </c>
      <c r="CM12" s="91" t="str">
        <f t="shared" si="30"/>
        <v/>
      </c>
      <c r="CN12" s="91" t="str">
        <f t="shared" si="31"/>
        <v/>
      </c>
      <c r="CO12" s="91" t="str">
        <f t="shared" si="44"/>
        <v/>
      </c>
      <c r="CP12" s="91" t="str">
        <f t="shared" si="45"/>
        <v/>
      </c>
      <c r="CQ12" s="91">
        <f t="shared" si="33"/>
        <v>138.1412142725668</v>
      </c>
      <c r="CR12" s="91">
        <f t="shared" si="33"/>
        <v>140.06959376137448</v>
      </c>
      <c r="CS12" s="91">
        <f t="shared" si="33"/>
        <v>157.58648490814912</v>
      </c>
      <c r="CT12" s="91" t="str">
        <f t="shared" si="33"/>
        <v/>
      </c>
      <c r="CU12" s="91" t="str">
        <f t="shared" si="33"/>
        <v/>
      </c>
      <c r="CV12" s="91" t="str">
        <f t="shared" si="33"/>
        <v/>
      </c>
      <c r="CW12" s="91" t="str">
        <f t="shared" si="33"/>
        <v/>
      </c>
      <c r="CX12" s="91" t="str">
        <f t="shared" si="33"/>
        <v/>
      </c>
      <c r="CY12" s="91" t="str">
        <f t="shared" si="33"/>
        <v/>
      </c>
      <c r="CZ12" s="91" t="str">
        <f t="shared" si="33"/>
        <v/>
      </c>
      <c r="DA12" s="91" t="str">
        <f t="shared" si="46"/>
        <v/>
      </c>
      <c r="DB12" s="121" t="str">
        <f t="shared" si="47"/>
        <v/>
      </c>
    </row>
    <row r="13" spans="1:106" ht="15" customHeight="1" x14ac:dyDescent="0.25">
      <c r="A13" s="96" t="str">
        <f>'miRNA Table'!B12</f>
        <v>RNU6-6P</v>
      </c>
      <c r="B13" s="89">
        <v>10</v>
      </c>
      <c r="C13" s="90">
        <f>IF('Test Sample Data'!C12="","",IF(SUM('Test Sample Data'!C$3:C$14)&gt;10,IF(AND(ISNUMBER('Test Sample Data'!C12),'Test Sample Data'!C12&lt;$C$17, 'Test Sample Data'!C12&gt;0),'Test Sample Data'!C12,$C$17),""))</f>
        <v>19.98</v>
      </c>
      <c r="D13" s="90">
        <f>IF('Test Sample Data'!D12="","",IF(SUM('Test Sample Data'!D$3:D$14)&gt;10,IF(AND(ISNUMBER('Test Sample Data'!D12),'Test Sample Data'!D12&lt;$C$17, 'Test Sample Data'!D12&gt;0),'Test Sample Data'!D12,$C$17),""))</f>
        <v>20.23</v>
      </c>
      <c r="E13" s="90">
        <f>IF('Test Sample Data'!E12="","",IF(SUM('Test Sample Data'!E$3:E$14)&gt;10,IF(AND(ISNUMBER('Test Sample Data'!E12),'Test Sample Data'!E12&lt;$C$17, 'Test Sample Data'!E12&gt;0),'Test Sample Data'!E12,$C$17),""))</f>
        <v>20.09</v>
      </c>
      <c r="F13" s="90" t="str">
        <f>IF('Test Sample Data'!F12="","",IF(SUM('Test Sample Data'!F$3:F$14)&gt;10,IF(AND(ISNUMBER('Test Sample Data'!F12),'Test Sample Data'!F12&lt;$C$17, 'Test Sample Data'!F12&gt;0),'Test Sample Data'!F12,$C$17),""))</f>
        <v/>
      </c>
      <c r="G13" s="90" t="str">
        <f>IF('Test Sample Data'!G12="","",IF(SUM('Test Sample Data'!G$3:G$14)&gt;10,IF(AND(ISNUMBER('Test Sample Data'!G12),'Test Sample Data'!G12&lt;$C$17, 'Test Sample Data'!G12&gt;0),'Test Sample Data'!G12,$C$17),""))</f>
        <v/>
      </c>
      <c r="H13" s="90" t="str">
        <f>IF('Test Sample Data'!H12="","",IF(SUM('Test Sample Data'!H$3:H$14)&gt;10,IF(AND(ISNUMBER('Test Sample Data'!H12),'Test Sample Data'!H12&lt;$C$17, 'Test Sample Data'!H12&gt;0),'Test Sample Data'!H12,$C$17),""))</f>
        <v/>
      </c>
      <c r="I13" s="90" t="str">
        <f>IF('Test Sample Data'!I12="","",IF(SUM('Test Sample Data'!I$3:I$14)&gt;10,IF(AND(ISNUMBER('Test Sample Data'!I12),'Test Sample Data'!I12&lt;$C$17, 'Test Sample Data'!I12&gt;0),'Test Sample Data'!I12,$C$17),""))</f>
        <v/>
      </c>
      <c r="J13" s="90" t="str">
        <f>IF('Test Sample Data'!J12="","",IF(SUM('Test Sample Data'!J$3:J$14)&gt;10,IF(AND(ISNUMBER('Test Sample Data'!J12),'Test Sample Data'!J12&lt;$C$17, 'Test Sample Data'!J12&gt;0),'Test Sample Data'!J12,$C$17),""))</f>
        <v/>
      </c>
      <c r="K13" s="90" t="str">
        <f>IF('Test Sample Data'!K12="","",IF(SUM('Test Sample Data'!K$3:K$14)&gt;10,IF(AND(ISNUMBER('Test Sample Data'!K12),'Test Sample Data'!K12&lt;$C$17, 'Test Sample Data'!K12&gt;0),'Test Sample Data'!K12,$C$17),""))</f>
        <v/>
      </c>
      <c r="L13" s="90" t="str">
        <f>IF('Test Sample Data'!L12="","",IF(SUM('Test Sample Data'!L$3:L$14)&gt;10,IF(AND(ISNUMBER('Test Sample Data'!L12),'Test Sample Data'!L12&lt;$C$17, 'Test Sample Data'!L12&gt;0),'Test Sample Data'!L12,$C$17),""))</f>
        <v/>
      </c>
      <c r="M13" s="90" t="str">
        <f>IF('Test Sample Data'!M12="","",IF(SUM('Test Sample Data'!M$3:M$14)&gt;10,IF(AND(ISNUMBER('Test Sample Data'!M12),'Test Sample Data'!M12&lt;$C$17, 'Test Sample Data'!M12&gt;0),'Test Sample Data'!M12,$C$17),""))</f>
        <v/>
      </c>
      <c r="N13" s="90" t="str">
        <f>IF('Test Sample Data'!N12="","",IF(SUM('Test Sample Data'!N$3:N$14)&gt;10,IF(AND(ISNUMBER('Test Sample Data'!N12),'Test Sample Data'!N12&lt;$C$17, 'Test Sample Data'!N12&gt;0),'Test Sample Data'!N12,$C$17),""))</f>
        <v/>
      </c>
      <c r="O13" s="89" t="str">
        <f>'miRNA Table'!B12</f>
        <v>RNU6-6P</v>
      </c>
      <c r="P13" s="89">
        <v>10</v>
      </c>
      <c r="Q13" s="90">
        <f>IF('Control Sample Data'!C12="","",IF(SUM('Control Sample Data'!C$3:C$14)&gt;10,IF(AND(ISNUMBER('Control Sample Data'!C12),'Control Sample Data'!C12&lt;$C$17, 'Control Sample Data'!C12&gt;0),'Control Sample Data'!C12,$C$17),""))</f>
        <v>21.19</v>
      </c>
      <c r="R13" s="90">
        <f>IF('Control Sample Data'!D12="","",IF(SUM('Control Sample Data'!D$3:D$14)&gt;10,IF(AND(ISNUMBER('Control Sample Data'!D12),'Control Sample Data'!D12&lt;$C$17, 'Control Sample Data'!D12&gt;0),'Control Sample Data'!D12,$C$17),""))</f>
        <v>21.15</v>
      </c>
      <c r="S13" s="90">
        <f>IF('Control Sample Data'!E12="","",IF(SUM('Control Sample Data'!E$3:E$14)&gt;10,IF(AND(ISNUMBER('Control Sample Data'!E12),'Control Sample Data'!E12&lt;$C$17, 'Control Sample Data'!E12&gt;0),'Control Sample Data'!E12,$C$17),""))</f>
        <v>21.43</v>
      </c>
      <c r="T13" s="90" t="str">
        <f>IF('Control Sample Data'!F12="","",IF(SUM('Control Sample Data'!F$3:F$14)&gt;10,IF(AND(ISNUMBER('Control Sample Data'!F12),'Control Sample Data'!F12&lt;$C$17, 'Control Sample Data'!F12&gt;0),'Control Sample Data'!F12,$C$17),""))</f>
        <v/>
      </c>
      <c r="U13" s="90" t="str">
        <f>IF('Control Sample Data'!G12="","",IF(SUM('Control Sample Data'!G$3:G$14)&gt;10,IF(AND(ISNUMBER('Control Sample Data'!G12),'Control Sample Data'!G12&lt;$C$17, 'Control Sample Data'!G12&gt;0),'Control Sample Data'!G12,$C$17),""))</f>
        <v/>
      </c>
      <c r="V13" s="90" t="str">
        <f>IF('Control Sample Data'!H12="","",IF(SUM('Control Sample Data'!H$3:H$14)&gt;10,IF(AND(ISNUMBER('Control Sample Data'!H12),'Control Sample Data'!H12&lt;$C$17, 'Control Sample Data'!H12&gt;0),'Control Sample Data'!H12,$C$17),""))</f>
        <v/>
      </c>
      <c r="W13" s="90" t="str">
        <f>IF('Control Sample Data'!I12="","",IF(SUM('Control Sample Data'!I$3:I$14)&gt;10,IF(AND(ISNUMBER('Control Sample Data'!I12),'Control Sample Data'!I12&lt;$C$17, 'Control Sample Data'!I12&gt;0),'Control Sample Data'!I12,$C$17),""))</f>
        <v/>
      </c>
      <c r="X13" s="90" t="str">
        <f>IF('Control Sample Data'!J12="","",IF(SUM('Control Sample Data'!J$3:J$14)&gt;10,IF(AND(ISNUMBER('Control Sample Data'!J12),'Control Sample Data'!J12&lt;$C$17, 'Control Sample Data'!J12&gt;0),'Control Sample Data'!J12,$C$17),""))</f>
        <v/>
      </c>
      <c r="Y13" s="90" t="str">
        <f>IF('Control Sample Data'!K12="","",IF(SUM('Control Sample Data'!K$3:K$14)&gt;10,IF(AND(ISNUMBER('Control Sample Data'!K12),'Control Sample Data'!K12&lt;$C$17, 'Control Sample Data'!K12&gt;0),'Control Sample Data'!K12,$C$17),""))</f>
        <v/>
      </c>
      <c r="Z13" s="90" t="str">
        <f>IF('Control Sample Data'!L12="","",IF(SUM('Control Sample Data'!L$3:L$14)&gt;10,IF(AND(ISNUMBER('Control Sample Data'!L12),'Control Sample Data'!L12&lt;$C$17, 'Control Sample Data'!L12&gt;0),'Control Sample Data'!L12,$C$17),""))</f>
        <v/>
      </c>
      <c r="AA13" s="90" t="str">
        <f>IF('Control Sample Data'!M12="","",IF(SUM('Control Sample Data'!M$3:M$14)&gt;10,IF(AND(ISNUMBER('Control Sample Data'!M12),'Control Sample Data'!M12&lt;$C$17, 'Control Sample Data'!M12&gt;0),'Control Sample Data'!M12,$C$17),""))</f>
        <v/>
      </c>
      <c r="AB13" s="108" t="str">
        <f>IF('Control Sample Data'!N12="","",IF(SUM('Control Sample Data'!N$3:N$14)&gt;10,IF(AND(ISNUMBER('Control Sample Data'!N12),'Control Sample Data'!N12&lt;$C$17, 'Control Sample Data'!N12&gt;0),'Control Sample Data'!N12,$C$17),""))</f>
        <v/>
      </c>
      <c r="AC13" s="128" t="str">
        <f>IF(ISERROR(VLOOKUP('Choose Reference miRNAs'!$A12,$A$4:$N$99,3,0)),"",VLOOKUP('Choose Reference miRNAs'!$A12,$A$4:$N$99,3,0))</f>
        <v/>
      </c>
      <c r="AD13" s="90" t="str">
        <f>IF(ISERROR(VLOOKUP('Choose Reference miRNAs'!$A12,$A$4:$N$99,4,0)),"",VLOOKUP('Choose Reference miRNAs'!$A12,$A$4:$N$99,4,0))</f>
        <v/>
      </c>
      <c r="AE13" s="90" t="str">
        <f>IF(ISERROR(VLOOKUP('Choose Reference miRNAs'!$A12,$A$4:$N$99,5,0)),"",VLOOKUP('Choose Reference miRNAs'!$A12,$A$4:$N$99,5,0))</f>
        <v/>
      </c>
      <c r="AF13" s="90" t="str">
        <f>IF(ISERROR(VLOOKUP('Choose Reference miRNAs'!$A12,$A$4:$N$99,6,0)),"",VLOOKUP('Choose Reference miRNAs'!$A12,$A$4:$N$99,6,0))</f>
        <v/>
      </c>
      <c r="AG13" s="90" t="str">
        <f>IF(ISERROR(VLOOKUP('Choose Reference miRNAs'!$A12,$A$4:$N$99,7,0)),"",VLOOKUP('Choose Reference miRNAs'!$A12,$A$4:$N$99,7,0))</f>
        <v/>
      </c>
      <c r="AH13" s="90" t="str">
        <f>IF(ISERROR(VLOOKUP('Choose Reference miRNAs'!$A12,$A$4:$N$99,8,0)),"",VLOOKUP('Choose Reference miRNAs'!$A12,$A$4:$N$99,8,0))</f>
        <v/>
      </c>
      <c r="AI13" s="90" t="str">
        <f>IF(ISERROR(VLOOKUP('Choose Reference miRNAs'!$A12,$A$4:$N$99,9,0)),"",VLOOKUP('Choose Reference miRNAs'!$A12,$A$4:$N$99,9,0))</f>
        <v/>
      </c>
      <c r="AJ13" s="90" t="str">
        <f>IF(ISERROR(VLOOKUP('Choose Reference miRNAs'!$A12,$A$4:$N$99,10,0)),"",VLOOKUP('Choose Reference miRNAs'!$A12,$A$4:$N$99,10,0))</f>
        <v/>
      </c>
      <c r="AK13" s="90" t="str">
        <f>IF(ISERROR(VLOOKUP('Choose Reference miRNAs'!$A12,$A$4:$N$99,11,0)),"",VLOOKUP('Choose Reference miRNAs'!$A12,$A$4:$N$99,11,0))</f>
        <v/>
      </c>
      <c r="AL13" s="90" t="str">
        <f>IF(ISERROR(VLOOKUP('Choose Reference miRNAs'!$A12,$A$4:$N$99,12,0)),"",VLOOKUP('Choose Reference miRNAs'!$A12,$A$4:$N$99,12,0))</f>
        <v/>
      </c>
      <c r="AM13" s="90" t="str">
        <f>IF(ISERROR(VLOOKUP('Choose Reference miRNAs'!$A12,$A$4:$N$99,13,0)),"",VLOOKUP('Choose Reference miRNAs'!$A12,$A$4:$N$99,13,0))</f>
        <v/>
      </c>
      <c r="AN13" s="97" t="str">
        <f>IF(ISERROR(VLOOKUP('Choose Reference miRNAs'!$A12,$A$4:$N$99,14,0)),"",VLOOKUP('Choose Reference miRNAs'!$A12,$A$4:$N$99,14,0))</f>
        <v/>
      </c>
      <c r="AO13" s="128" t="str">
        <f>IF(ISERROR(VLOOKUP('Choose Reference miRNAs'!$A12,$A$4:$AB$99,17,0)),"",VLOOKUP('Choose Reference miRNAs'!$A12,$A$4:$AB$99,17,0))</f>
        <v/>
      </c>
      <c r="AP13" s="90" t="str">
        <f>IF(ISERROR(VLOOKUP('Choose Reference miRNAs'!$A12,$A$4:$AB$99,18,0)),"",VLOOKUP('Choose Reference miRNAs'!$A12,$A$4:$AB$99,18,0))</f>
        <v/>
      </c>
      <c r="AQ13" s="90" t="str">
        <f>IF(ISERROR(VLOOKUP('Choose Reference miRNAs'!$A12,$A$4:$AB$99,19,0)),"",VLOOKUP('Choose Reference miRNAs'!$A12,$A$4:$AB$99,19,0))</f>
        <v/>
      </c>
      <c r="AR13" s="90" t="str">
        <f>IF(ISERROR(VLOOKUP('Choose Reference miRNAs'!$A12,$A$4:$AB$99,20,0)),"",VLOOKUP('Choose Reference miRNAs'!$A12,$A$4:$AB$99,20,0))</f>
        <v/>
      </c>
      <c r="AS13" s="90" t="str">
        <f>IF(ISERROR(VLOOKUP('Choose Reference miRNAs'!$A12,$A$4:$AB$99,21,0)),"",VLOOKUP('Choose Reference miRNAs'!$A12,$A$4:$AB$99,21,0))</f>
        <v/>
      </c>
      <c r="AT13" s="90" t="str">
        <f>IF(ISERROR(VLOOKUP('Choose Reference miRNAs'!$A12,$A$4:$AB$99,22,0)),"",VLOOKUP('Choose Reference miRNAs'!$A12,$A$4:$AB$99,22,0))</f>
        <v/>
      </c>
      <c r="AU13" s="90" t="str">
        <f>IF(ISERROR(VLOOKUP('Choose Reference miRNAs'!$A12,$A$4:$AB$99,23,0)),"",VLOOKUP('Choose Reference miRNAs'!$A12,$A$4:$AB$99,23,0))</f>
        <v/>
      </c>
      <c r="AV13" s="90" t="str">
        <f>IF(ISERROR(VLOOKUP('Choose Reference miRNAs'!$A12,$A$4:$AB$99,24,0)),"",VLOOKUP('Choose Reference miRNAs'!$A12,$A$4:$AB$99,24,0))</f>
        <v/>
      </c>
      <c r="AW13" s="90" t="str">
        <f>IF(ISERROR(VLOOKUP('Choose Reference miRNAs'!$A12,$A$4:$AB$99,25,0)),"",VLOOKUP('Choose Reference miRNAs'!$A12,$A$4:$AB$99,25,0))</f>
        <v/>
      </c>
      <c r="AX13" s="90" t="str">
        <f>IF(ISERROR(VLOOKUP('Choose Reference miRNAs'!$A12,$A$4:$AB$99,26,0)),"",VLOOKUP('Choose Reference miRNAs'!$A12,$A$4:$AB$99,26,0))</f>
        <v/>
      </c>
      <c r="AY13" s="90" t="str">
        <f>IF(ISERROR(VLOOKUP('Choose Reference miRNAs'!$A12,$A$4:$AB$99,27,0)),"",VLOOKUP('Choose Reference miRNAs'!$A12,$A$4:$AB$99,27,0))</f>
        <v/>
      </c>
      <c r="AZ13" s="97" t="str">
        <f>IF(ISERROR(VLOOKUP('Choose Reference miRNAs'!$A12,$A$4:$AB$99,28,0)),"",VLOOKUP('Choose Reference miRNAs'!$A12,$A$4:$AB$99,28,0))</f>
        <v/>
      </c>
      <c r="BA13" s="96" t="str">
        <f t="shared" si="36"/>
        <v>RNU6-6P</v>
      </c>
      <c r="BB13" s="89">
        <v>10</v>
      </c>
      <c r="BC13" s="90">
        <f t="shared" si="0"/>
        <v>0</v>
      </c>
      <c r="BD13" s="90">
        <f t="shared" si="1"/>
        <v>0</v>
      </c>
      <c r="BE13" s="90">
        <f t="shared" si="2"/>
        <v>0</v>
      </c>
      <c r="BF13" s="90" t="str">
        <f t="shared" si="3"/>
        <v/>
      </c>
      <c r="BG13" s="90" t="str">
        <f t="shared" si="4"/>
        <v/>
      </c>
      <c r="BH13" s="90" t="str">
        <f t="shared" si="5"/>
        <v/>
      </c>
      <c r="BI13" s="90" t="str">
        <f t="shared" si="6"/>
        <v/>
      </c>
      <c r="BJ13" s="90" t="str">
        <f t="shared" si="7"/>
        <v/>
      </c>
      <c r="BK13" s="90" t="str">
        <f t="shared" si="8"/>
        <v/>
      </c>
      <c r="BL13" s="90" t="str">
        <f t="shared" si="9"/>
        <v/>
      </c>
      <c r="BM13" s="90" t="str">
        <f t="shared" si="37"/>
        <v/>
      </c>
      <c r="BN13" s="90" t="str">
        <f t="shared" si="38"/>
        <v/>
      </c>
      <c r="BO13" s="90">
        <f t="shared" si="11"/>
        <v>0</v>
      </c>
      <c r="BP13" s="90">
        <f t="shared" si="12"/>
        <v>0</v>
      </c>
      <c r="BQ13" s="90">
        <f t="shared" si="13"/>
        <v>0</v>
      </c>
      <c r="BR13" s="90" t="str">
        <f t="shared" si="14"/>
        <v/>
      </c>
      <c r="BS13" s="90" t="str">
        <f t="shared" si="15"/>
        <v/>
      </c>
      <c r="BT13" s="90" t="str">
        <f t="shared" si="16"/>
        <v/>
      </c>
      <c r="BU13" s="90" t="str">
        <f t="shared" si="17"/>
        <v/>
      </c>
      <c r="BV13" s="90" t="str">
        <f t="shared" si="18"/>
        <v/>
      </c>
      <c r="BW13" s="90" t="str">
        <f t="shared" si="19"/>
        <v/>
      </c>
      <c r="BX13" s="90" t="str">
        <f t="shared" si="20"/>
        <v/>
      </c>
      <c r="BY13" s="90" t="str">
        <f t="shared" si="39"/>
        <v/>
      </c>
      <c r="BZ13" s="97" t="str">
        <f t="shared" si="40"/>
        <v/>
      </c>
      <c r="CA13" s="128">
        <f t="shared" si="41"/>
        <v>0</v>
      </c>
      <c r="CB13" s="97">
        <f t="shared" si="42"/>
        <v>0</v>
      </c>
      <c r="CC13" s="96" t="str">
        <f t="shared" si="43"/>
        <v>RNU6-6P</v>
      </c>
      <c r="CD13" s="89">
        <v>10</v>
      </c>
      <c r="CE13" s="91">
        <f t="shared" si="22"/>
        <v>1</v>
      </c>
      <c r="CF13" s="91">
        <f t="shared" si="23"/>
        <v>1</v>
      </c>
      <c r="CG13" s="91">
        <f t="shared" si="24"/>
        <v>1</v>
      </c>
      <c r="CH13" s="91" t="str">
        <f t="shared" si="25"/>
        <v/>
      </c>
      <c r="CI13" s="91" t="str">
        <f t="shared" si="26"/>
        <v/>
      </c>
      <c r="CJ13" s="91" t="str">
        <f t="shared" si="27"/>
        <v/>
      </c>
      <c r="CK13" s="91" t="str">
        <f t="shared" si="28"/>
        <v/>
      </c>
      <c r="CL13" s="91" t="str">
        <f t="shared" si="29"/>
        <v/>
      </c>
      <c r="CM13" s="91" t="str">
        <f t="shared" si="30"/>
        <v/>
      </c>
      <c r="CN13" s="91" t="str">
        <f t="shared" si="31"/>
        <v/>
      </c>
      <c r="CO13" s="91" t="str">
        <f t="shared" si="44"/>
        <v/>
      </c>
      <c r="CP13" s="91" t="str">
        <f t="shared" si="45"/>
        <v/>
      </c>
      <c r="CQ13" s="91">
        <f t="shared" si="33"/>
        <v>1</v>
      </c>
      <c r="CR13" s="91">
        <f t="shared" si="33"/>
        <v>1</v>
      </c>
      <c r="CS13" s="91">
        <f t="shared" si="33"/>
        <v>1</v>
      </c>
      <c r="CT13" s="91" t="str">
        <f t="shared" si="33"/>
        <v/>
      </c>
      <c r="CU13" s="91" t="str">
        <f t="shared" si="33"/>
        <v/>
      </c>
      <c r="CV13" s="91" t="str">
        <f t="shared" si="33"/>
        <v/>
      </c>
      <c r="CW13" s="91" t="str">
        <f t="shared" si="33"/>
        <v/>
      </c>
      <c r="CX13" s="91" t="str">
        <f t="shared" si="33"/>
        <v/>
      </c>
      <c r="CY13" s="91" t="str">
        <f t="shared" si="33"/>
        <v/>
      </c>
      <c r="CZ13" s="91" t="str">
        <f t="shared" si="33"/>
        <v/>
      </c>
      <c r="DA13" s="91" t="str">
        <f t="shared" si="46"/>
        <v/>
      </c>
      <c r="DB13" s="121" t="str">
        <f t="shared" si="47"/>
        <v/>
      </c>
    </row>
    <row r="14" spans="1:106" ht="15" customHeight="1" x14ac:dyDescent="0.25">
      <c r="A14" s="96" t="str">
        <f>'miRNA Table'!B13</f>
        <v>miRTC</v>
      </c>
      <c r="B14" s="89">
        <v>11</v>
      </c>
      <c r="C14" s="90">
        <f>IF('Test Sample Data'!C13="","",IF(SUM('Test Sample Data'!C$3:C$14)&gt;10,IF(AND(ISNUMBER('Test Sample Data'!C13),'Test Sample Data'!C13&lt;$C$17, 'Test Sample Data'!C13&gt;0),'Test Sample Data'!C13,$C$17),""))</f>
        <v>20.07</v>
      </c>
      <c r="D14" s="90">
        <f>IF('Test Sample Data'!D13="","",IF(SUM('Test Sample Data'!D$3:D$14)&gt;10,IF(AND(ISNUMBER('Test Sample Data'!D13),'Test Sample Data'!D13&lt;$C$17, 'Test Sample Data'!D13&gt;0),'Test Sample Data'!D13,$C$17),""))</f>
        <v>20.21</v>
      </c>
      <c r="E14" s="90">
        <f>IF('Test Sample Data'!E13="","",IF(SUM('Test Sample Data'!E$3:E$14)&gt;10,IF(AND(ISNUMBER('Test Sample Data'!E13),'Test Sample Data'!E13&lt;$C$17, 'Test Sample Data'!E13&gt;0),'Test Sample Data'!E13,$C$17),""))</f>
        <v>20.16</v>
      </c>
      <c r="F14" s="90" t="str">
        <f>IF('Test Sample Data'!F13="","",IF(SUM('Test Sample Data'!F$3:F$14)&gt;10,IF(AND(ISNUMBER('Test Sample Data'!F13),'Test Sample Data'!F13&lt;$C$17, 'Test Sample Data'!F13&gt;0),'Test Sample Data'!F13,$C$17),""))</f>
        <v/>
      </c>
      <c r="G14" s="90" t="str">
        <f>IF('Test Sample Data'!G13="","",IF(SUM('Test Sample Data'!G$3:G$14)&gt;10,IF(AND(ISNUMBER('Test Sample Data'!G13),'Test Sample Data'!G13&lt;$C$17, 'Test Sample Data'!G13&gt;0),'Test Sample Data'!G13,$C$17),""))</f>
        <v/>
      </c>
      <c r="H14" s="90" t="str">
        <f>IF('Test Sample Data'!H13="","",IF(SUM('Test Sample Data'!H$3:H$14)&gt;10,IF(AND(ISNUMBER('Test Sample Data'!H13),'Test Sample Data'!H13&lt;$C$17, 'Test Sample Data'!H13&gt;0),'Test Sample Data'!H13,$C$17),""))</f>
        <v/>
      </c>
      <c r="I14" s="90" t="str">
        <f>IF('Test Sample Data'!I13="","",IF(SUM('Test Sample Data'!I$3:I$14)&gt;10,IF(AND(ISNUMBER('Test Sample Data'!I13),'Test Sample Data'!I13&lt;$C$17, 'Test Sample Data'!I13&gt;0),'Test Sample Data'!I13,$C$17),""))</f>
        <v/>
      </c>
      <c r="J14" s="90" t="str">
        <f>IF('Test Sample Data'!J13="","",IF(SUM('Test Sample Data'!J$3:J$14)&gt;10,IF(AND(ISNUMBER('Test Sample Data'!J13),'Test Sample Data'!J13&lt;$C$17, 'Test Sample Data'!J13&gt;0),'Test Sample Data'!J13,$C$17),""))</f>
        <v/>
      </c>
      <c r="K14" s="90" t="str">
        <f>IF('Test Sample Data'!K13="","",IF(SUM('Test Sample Data'!K$3:K$14)&gt;10,IF(AND(ISNUMBER('Test Sample Data'!K13),'Test Sample Data'!K13&lt;$C$17, 'Test Sample Data'!K13&gt;0),'Test Sample Data'!K13,$C$17),""))</f>
        <v/>
      </c>
      <c r="L14" s="90" t="str">
        <f>IF('Test Sample Data'!L13="","",IF(SUM('Test Sample Data'!L$3:L$14)&gt;10,IF(AND(ISNUMBER('Test Sample Data'!L13),'Test Sample Data'!L13&lt;$C$17, 'Test Sample Data'!L13&gt;0),'Test Sample Data'!L13,$C$17),""))</f>
        <v/>
      </c>
      <c r="M14" s="90" t="str">
        <f>IF('Test Sample Data'!M13="","",IF(SUM('Test Sample Data'!M$3:M$14)&gt;10,IF(AND(ISNUMBER('Test Sample Data'!M13),'Test Sample Data'!M13&lt;$C$17, 'Test Sample Data'!M13&gt;0),'Test Sample Data'!M13,$C$17),""))</f>
        <v/>
      </c>
      <c r="N14" s="90" t="str">
        <f>IF('Test Sample Data'!N13="","",IF(SUM('Test Sample Data'!N$3:N$14)&gt;10,IF(AND(ISNUMBER('Test Sample Data'!N13),'Test Sample Data'!N13&lt;$C$17, 'Test Sample Data'!N13&gt;0),'Test Sample Data'!N13,$C$17),""))</f>
        <v/>
      </c>
      <c r="O14" s="89" t="str">
        <f>'miRNA Table'!B13</f>
        <v>miRTC</v>
      </c>
      <c r="P14" s="89">
        <v>11</v>
      </c>
      <c r="Q14" s="90">
        <f>IF('Control Sample Data'!C13="","",IF(SUM('Control Sample Data'!C$3:C$14)&gt;10,IF(AND(ISNUMBER('Control Sample Data'!C13),'Control Sample Data'!C13&lt;$C$17, 'Control Sample Data'!C13&gt;0),'Control Sample Data'!C13,$C$17),""))</f>
        <v>21.36</v>
      </c>
      <c r="R14" s="90">
        <f>IF('Control Sample Data'!D13="","",IF(SUM('Control Sample Data'!D$3:D$14)&gt;10,IF(AND(ISNUMBER('Control Sample Data'!D13),'Control Sample Data'!D13&lt;$C$17, 'Control Sample Data'!D13&gt;0),'Control Sample Data'!D13,$C$17),""))</f>
        <v>21.23</v>
      </c>
      <c r="S14" s="90">
        <f>IF('Control Sample Data'!E13="","",IF(SUM('Control Sample Data'!E$3:E$14)&gt;10,IF(AND(ISNUMBER('Control Sample Data'!E13),'Control Sample Data'!E13&lt;$C$17, 'Control Sample Data'!E13&gt;0),'Control Sample Data'!E13,$C$17),""))</f>
        <v>21.56</v>
      </c>
      <c r="T14" s="90" t="str">
        <f>IF('Control Sample Data'!F13="","",IF(SUM('Control Sample Data'!F$3:F$14)&gt;10,IF(AND(ISNUMBER('Control Sample Data'!F13),'Control Sample Data'!F13&lt;$C$17, 'Control Sample Data'!F13&gt;0),'Control Sample Data'!F13,$C$17),""))</f>
        <v/>
      </c>
      <c r="U14" s="90" t="str">
        <f>IF('Control Sample Data'!G13="","",IF(SUM('Control Sample Data'!G$3:G$14)&gt;10,IF(AND(ISNUMBER('Control Sample Data'!G13),'Control Sample Data'!G13&lt;$C$17, 'Control Sample Data'!G13&gt;0),'Control Sample Data'!G13,$C$17),""))</f>
        <v/>
      </c>
      <c r="V14" s="90" t="str">
        <f>IF('Control Sample Data'!H13="","",IF(SUM('Control Sample Data'!H$3:H$14)&gt;10,IF(AND(ISNUMBER('Control Sample Data'!H13),'Control Sample Data'!H13&lt;$C$17, 'Control Sample Data'!H13&gt;0),'Control Sample Data'!H13,$C$17),""))</f>
        <v/>
      </c>
      <c r="W14" s="90" t="str">
        <f>IF('Control Sample Data'!I13="","",IF(SUM('Control Sample Data'!I$3:I$14)&gt;10,IF(AND(ISNUMBER('Control Sample Data'!I13),'Control Sample Data'!I13&lt;$C$17, 'Control Sample Data'!I13&gt;0),'Control Sample Data'!I13,$C$17),""))</f>
        <v/>
      </c>
      <c r="X14" s="90" t="str">
        <f>IF('Control Sample Data'!J13="","",IF(SUM('Control Sample Data'!J$3:J$14)&gt;10,IF(AND(ISNUMBER('Control Sample Data'!J13),'Control Sample Data'!J13&lt;$C$17, 'Control Sample Data'!J13&gt;0),'Control Sample Data'!J13,$C$17),""))</f>
        <v/>
      </c>
      <c r="Y14" s="90" t="str">
        <f>IF('Control Sample Data'!K13="","",IF(SUM('Control Sample Data'!K$3:K$14)&gt;10,IF(AND(ISNUMBER('Control Sample Data'!K13),'Control Sample Data'!K13&lt;$C$17, 'Control Sample Data'!K13&gt;0),'Control Sample Data'!K13,$C$17),""))</f>
        <v/>
      </c>
      <c r="Z14" s="90" t="str">
        <f>IF('Control Sample Data'!L13="","",IF(SUM('Control Sample Data'!L$3:L$14)&gt;10,IF(AND(ISNUMBER('Control Sample Data'!L13),'Control Sample Data'!L13&lt;$C$17, 'Control Sample Data'!L13&gt;0),'Control Sample Data'!L13,$C$17),""))</f>
        <v/>
      </c>
      <c r="AA14" s="90" t="str">
        <f>IF('Control Sample Data'!M13="","",IF(SUM('Control Sample Data'!M$3:M$14)&gt;10,IF(AND(ISNUMBER('Control Sample Data'!M13),'Control Sample Data'!M13&lt;$C$17, 'Control Sample Data'!M13&gt;0),'Control Sample Data'!M13,$C$17),""))</f>
        <v/>
      </c>
      <c r="AB14" s="108" t="str">
        <f>IF('Control Sample Data'!N13="","",IF(SUM('Control Sample Data'!N$3:N$14)&gt;10,IF(AND(ISNUMBER('Control Sample Data'!N13),'Control Sample Data'!N13&lt;$C$17, 'Control Sample Data'!N13&gt;0),'Control Sample Data'!N13,$C$17),""))</f>
        <v/>
      </c>
      <c r="AC14" s="128" t="str">
        <f>IF(ISERROR(VLOOKUP('Choose Reference miRNAs'!$A13,$A$4:$N$99,3,0)),"",VLOOKUP('Choose Reference miRNAs'!$A13,$A$4:$N$99,3,0))</f>
        <v/>
      </c>
      <c r="AD14" s="90" t="str">
        <f>IF(ISERROR(VLOOKUP('Choose Reference miRNAs'!$A13,$A$4:$N$99,4,0)),"",VLOOKUP('Choose Reference miRNAs'!$A13,$A$4:$N$99,4,0))</f>
        <v/>
      </c>
      <c r="AE14" s="90" t="str">
        <f>IF(ISERROR(VLOOKUP('Choose Reference miRNAs'!$A13,$A$4:$N$99,5,0)),"",VLOOKUP('Choose Reference miRNAs'!$A13,$A$4:$N$99,5,0))</f>
        <v/>
      </c>
      <c r="AF14" s="90" t="str">
        <f>IF(ISERROR(VLOOKUP('Choose Reference miRNAs'!$A13,$A$4:$N$99,6,0)),"",VLOOKUP('Choose Reference miRNAs'!$A13,$A$4:$N$99,6,0))</f>
        <v/>
      </c>
      <c r="AG14" s="90" t="str">
        <f>IF(ISERROR(VLOOKUP('Choose Reference miRNAs'!$A13,$A$4:$N$99,7,0)),"",VLOOKUP('Choose Reference miRNAs'!$A13,$A$4:$N$99,7,0))</f>
        <v/>
      </c>
      <c r="AH14" s="90" t="str">
        <f>IF(ISERROR(VLOOKUP('Choose Reference miRNAs'!$A13,$A$4:$N$99,8,0)),"",VLOOKUP('Choose Reference miRNAs'!$A13,$A$4:$N$99,8,0))</f>
        <v/>
      </c>
      <c r="AI14" s="90" t="str">
        <f>IF(ISERROR(VLOOKUP('Choose Reference miRNAs'!$A13,$A$4:$N$99,9,0)),"",VLOOKUP('Choose Reference miRNAs'!$A13,$A$4:$N$99,9,0))</f>
        <v/>
      </c>
      <c r="AJ14" s="90" t="str">
        <f>IF(ISERROR(VLOOKUP('Choose Reference miRNAs'!$A13,$A$4:$N$99,10,0)),"",VLOOKUP('Choose Reference miRNAs'!$A13,$A$4:$N$99,10,0))</f>
        <v/>
      </c>
      <c r="AK14" s="90" t="str">
        <f>IF(ISERROR(VLOOKUP('Choose Reference miRNAs'!$A13,$A$4:$N$99,11,0)),"",VLOOKUP('Choose Reference miRNAs'!$A13,$A$4:$N$99,11,0))</f>
        <v/>
      </c>
      <c r="AL14" s="90" t="str">
        <f>IF(ISERROR(VLOOKUP('Choose Reference miRNAs'!$A13,$A$4:$N$99,12,0)),"",VLOOKUP('Choose Reference miRNAs'!$A13,$A$4:$N$99,12,0))</f>
        <v/>
      </c>
      <c r="AM14" s="90" t="str">
        <f>IF(ISERROR(VLOOKUP('Choose Reference miRNAs'!$A13,$A$4:$N$99,13,0)),"",VLOOKUP('Choose Reference miRNAs'!$A13,$A$4:$N$99,13,0))</f>
        <v/>
      </c>
      <c r="AN14" s="97" t="str">
        <f>IF(ISERROR(VLOOKUP('Choose Reference miRNAs'!$A13,$A$4:$N$99,14,0)),"",VLOOKUP('Choose Reference miRNAs'!$A13,$A$4:$N$99,14,0))</f>
        <v/>
      </c>
      <c r="AO14" s="128" t="str">
        <f>IF(ISERROR(VLOOKUP('Choose Reference miRNAs'!$A13,$A$4:$AB$99,17,0)),"",VLOOKUP('Choose Reference miRNAs'!$A13,$A$4:$AB$99,17,0))</f>
        <v/>
      </c>
      <c r="AP14" s="90" t="str">
        <f>IF(ISERROR(VLOOKUP('Choose Reference miRNAs'!$A13,$A$4:$AB$99,18,0)),"",VLOOKUP('Choose Reference miRNAs'!$A13,$A$4:$AB$99,18,0))</f>
        <v/>
      </c>
      <c r="AQ14" s="90" t="str">
        <f>IF(ISERROR(VLOOKUP('Choose Reference miRNAs'!$A13,$A$4:$AB$99,19,0)),"",VLOOKUP('Choose Reference miRNAs'!$A13,$A$4:$AB$99,19,0))</f>
        <v/>
      </c>
      <c r="AR14" s="90" t="str">
        <f>IF(ISERROR(VLOOKUP('Choose Reference miRNAs'!$A13,$A$4:$AB$99,20,0)),"",VLOOKUP('Choose Reference miRNAs'!$A13,$A$4:$AB$99,20,0))</f>
        <v/>
      </c>
      <c r="AS14" s="90" t="str">
        <f>IF(ISERROR(VLOOKUP('Choose Reference miRNAs'!$A13,$A$4:$AB$99,21,0)),"",VLOOKUP('Choose Reference miRNAs'!$A13,$A$4:$AB$99,21,0))</f>
        <v/>
      </c>
      <c r="AT14" s="90" t="str">
        <f>IF(ISERROR(VLOOKUP('Choose Reference miRNAs'!$A13,$A$4:$AB$99,22,0)),"",VLOOKUP('Choose Reference miRNAs'!$A13,$A$4:$AB$99,22,0))</f>
        <v/>
      </c>
      <c r="AU14" s="90" t="str">
        <f>IF(ISERROR(VLOOKUP('Choose Reference miRNAs'!$A13,$A$4:$AB$99,23,0)),"",VLOOKUP('Choose Reference miRNAs'!$A13,$A$4:$AB$99,23,0))</f>
        <v/>
      </c>
      <c r="AV14" s="90" t="str">
        <f>IF(ISERROR(VLOOKUP('Choose Reference miRNAs'!$A13,$A$4:$AB$99,24,0)),"",VLOOKUP('Choose Reference miRNAs'!$A13,$A$4:$AB$99,24,0))</f>
        <v/>
      </c>
      <c r="AW14" s="90" t="str">
        <f>IF(ISERROR(VLOOKUP('Choose Reference miRNAs'!$A13,$A$4:$AB$99,25,0)),"",VLOOKUP('Choose Reference miRNAs'!$A13,$A$4:$AB$99,25,0))</f>
        <v/>
      </c>
      <c r="AX14" s="90" t="str">
        <f>IF(ISERROR(VLOOKUP('Choose Reference miRNAs'!$A13,$A$4:$AB$99,26,0)),"",VLOOKUP('Choose Reference miRNAs'!$A13,$A$4:$AB$99,26,0))</f>
        <v/>
      </c>
      <c r="AY14" s="90" t="str">
        <f>IF(ISERROR(VLOOKUP('Choose Reference miRNAs'!$A13,$A$4:$AB$99,27,0)),"",VLOOKUP('Choose Reference miRNAs'!$A13,$A$4:$AB$99,27,0))</f>
        <v/>
      </c>
      <c r="AZ14" s="97" t="str">
        <f>IF(ISERROR(VLOOKUP('Choose Reference miRNAs'!$A13,$A$4:$AB$99,28,0)),"",VLOOKUP('Choose Reference miRNAs'!$A13,$A$4:$AB$99,28,0))</f>
        <v/>
      </c>
      <c r="BA14" s="96" t="str">
        <f t="shared" si="36"/>
        <v>miRTC</v>
      </c>
      <c r="BB14" s="89">
        <v>11</v>
      </c>
      <c r="BC14" s="90">
        <f t="shared" si="0"/>
        <v>8.9999999999999858E-2</v>
      </c>
      <c r="BD14" s="90">
        <f t="shared" si="1"/>
        <v>-1.9999999999999574E-2</v>
      </c>
      <c r="BE14" s="90">
        <f t="shared" si="2"/>
        <v>7.0000000000000284E-2</v>
      </c>
      <c r="BF14" s="90" t="str">
        <f t="shared" si="3"/>
        <v/>
      </c>
      <c r="BG14" s="90" t="str">
        <f t="shared" si="4"/>
        <v/>
      </c>
      <c r="BH14" s="90" t="str">
        <f t="shared" si="5"/>
        <v/>
      </c>
      <c r="BI14" s="90" t="str">
        <f t="shared" si="6"/>
        <v/>
      </c>
      <c r="BJ14" s="90" t="str">
        <f t="shared" si="7"/>
        <v/>
      </c>
      <c r="BK14" s="90" t="str">
        <f t="shared" si="8"/>
        <v/>
      </c>
      <c r="BL14" s="90" t="str">
        <f t="shared" si="9"/>
        <v/>
      </c>
      <c r="BM14" s="90" t="str">
        <f t="shared" si="37"/>
        <v/>
      </c>
      <c r="BN14" s="90" t="str">
        <f t="shared" si="38"/>
        <v/>
      </c>
      <c r="BO14" s="90">
        <f t="shared" si="11"/>
        <v>0.16999999999999815</v>
      </c>
      <c r="BP14" s="90">
        <f t="shared" si="12"/>
        <v>8.0000000000001847E-2</v>
      </c>
      <c r="BQ14" s="90">
        <f t="shared" si="13"/>
        <v>0.12999999999999901</v>
      </c>
      <c r="BR14" s="90" t="str">
        <f t="shared" si="14"/>
        <v/>
      </c>
      <c r="BS14" s="90" t="str">
        <f t="shared" si="15"/>
        <v/>
      </c>
      <c r="BT14" s="90" t="str">
        <f t="shared" si="16"/>
        <v/>
      </c>
      <c r="BU14" s="90" t="str">
        <f t="shared" si="17"/>
        <v/>
      </c>
      <c r="BV14" s="90" t="str">
        <f t="shared" si="18"/>
        <v/>
      </c>
      <c r="BW14" s="90" t="str">
        <f t="shared" si="19"/>
        <v/>
      </c>
      <c r="BX14" s="90" t="str">
        <f t="shared" si="20"/>
        <v/>
      </c>
      <c r="BY14" s="90" t="str">
        <f t="shared" si="39"/>
        <v/>
      </c>
      <c r="BZ14" s="97" t="str">
        <f t="shared" si="40"/>
        <v/>
      </c>
      <c r="CA14" s="128">
        <f t="shared" si="41"/>
        <v>4.6666666666666856E-2</v>
      </c>
      <c r="CB14" s="97">
        <f t="shared" si="42"/>
        <v>0.12666666666666634</v>
      </c>
      <c r="CC14" s="96" t="str">
        <f t="shared" si="43"/>
        <v>miRTC</v>
      </c>
      <c r="CD14" s="89">
        <v>11</v>
      </c>
      <c r="CE14" s="91">
        <f t="shared" si="22"/>
        <v>0.93952274921401191</v>
      </c>
      <c r="CF14" s="91">
        <f t="shared" si="23"/>
        <v>1.0139594797900289</v>
      </c>
      <c r="CG14" s="91">
        <f t="shared" si="24"/>
        <v>0.95263799804393712</v>
      </c>
      <c r="CH14" s="91" t="str">
        <f t="shared" si="25"/>
        <v/>
      </c>
      <c r="CI14" s="91" t="str">
        <f t="shared" si="26"/>
        <v/>
      </c>
      <c r="CJ14" s="91" t="str">
        <f t="shared" si="27"/>
        <v/>
      </c>
      <c r="CK14" s="91" t="str">
        <f t="shared" si="28"/>
        <v/>
      </c>
      <c r="CL14" s="91" t="str">
        <f t="shared" si="29"/>
        <v/>
      </c>
      <c r="CM14" s="91" t="str">
        <f t="shared" si="30"/>
        <v/>
      </c>
      <c r="CN14" s="91" t="str">
        <f t="shared" si="31"/>
        <v/>
      </c>
      <c r="CO14" s="91" t="str">
        <f t="shared" si="44"/>
        <v/>
      </c>
      <c r="CP14" s="91" t="str">
        <f t="shared" si="45"/>
        <v/>
      </c>
      <c r="CQ14" s="91">
        <f t="shared" si="33"/>
        <v>0.88884268116657139</v>
      </c>
      <c r="CR14" s="91">
        <f t="shared" si="33"/>
        <v>0.94605764672559456</v>
      </c>
      <c r="CS14" s="91">
        <f t="shared" si="33"/>
        <v>0.91383145022940115</v>
      </c>
      <c r="CT14" s="91" t="str">
        <f t="shared" si="33"/>
        <v/>
      </c>
      <c r="CU14" s="91" t="str">
        <f t="shared" si="33"/>
        <v/>
      </c>
      <c r="CV14" s="91" t="str">
        <f t="shared" si="33"/>
        <v/>
      </c>
      <c r="CW14" s="91" t="str">
        <f t="shared" si="33"/>
        <v/>
      </c>
      <c r="CX14" s="91" t="str">
        <f t="shared" si="33"/>
        <v/>
      </c>
      <c r="CY14" s="91" t="str">
        <f t="shared" si="33"/>
        <v/>
      </c>
      <c r="CZ14" s="91" t="str">
        <f t="shared" si="33"/>
        <v/>
      </c>
      <c r="DA14" s="91" t="str">
        <f t="shared" si="46"/>
        <v/>
      </c>
      <c r="DB14" s="121" t="str">
        <f t="shared" si="47"/>
        <v/>
      </c>
    </row>
    <row r="15" spans="1:106" ht="15" customHeight="1" thickBot="1" x14ac:dyDescent="0.3">
      <c r="A15" s="98" t="str">
        <f>'miRNA Table'!B14</f>
        <v>PPC</v>
      </c>
      <c r="B15" s="99">
        <v>12</v>
      </c>
      <c r="C15" s="100">
        <f>IF('Test Sample Data'!C14="","",IF(SUM('Test Sample Data'!C$3:C$14)&gt;10,IF(AND(ISNUMBER('Test Sample Data'!C14),'Test Sample Data'!C14&lt;$C$17, 'Test Sample Data'!C14&gt;0),'Test Sample Data'!C14,$C$17),""))</f>
        <v>18.190000000000001</v>
      </c>
      <c r="D15" s="100">
        <f>IF('Test Sample Data'!D14="","",IF(SUM('Test Sample Data'!D$3:D$14)&gt;10,IF(AND(ISNUMBER('Test Sample Data'!D14),'Test Sample Data'!D14&lt;$C$17, 'Test Sample Data'!D14&gt;0),'Test Sample Data'!D14,$C$17),""))</f>
        <v>18.12</v>
      </c>
      <c r="E15" s="100">
        <f>IF('Test Sample Data'!E14="","",IF(SUM('Test Sample Data'!E$3:E$14)&gt;10,IF(AND(ISNUMBER('Test Sample Data'!E14),'Test Sample Data'!E14&lt;$C$17, 'Test Sample Data'!E14&gt;0),'Test Sample Data'!E14,$C$17),""))</f>
        <v>18.09</v>
      </c>
      <c r="F15" s="100" t="str">
        <f>IF('Test Sample Data'!F14="","",IF(SUM('Test Sample Data'!F$3:F$14)&gt;10,IF(AND(ISNUMBER('Test Sample Data'!F14),'Test Sample Data'!F14&lt;$C$17, 'Test Sample Data'!F14&gt;0),'Test Sample Data'!F14,$C$17),""))</f>
        <v/>
      </c>
      <c r="G15" s="100" t="str">
        <f>IF('Test Sample Data'!G14="","",IF(SUM('Test Sample Data'!G$3:G$14)&gt;10,IF(AND(ISNUMBER('Test Sample Data'!G14),'Test Sample Data'!G14&lt;$C$17, 'Test Sample Data'!G14&gt;0),'Test Sample Data'!G14,$C$17),""))</f>
        <v/>
      </c>
      <c r="H15" s="100" t="str">
        <f>IF('Test Sample Data'!H14="","",IF(SUM('Test Sample Data'!H$3:H$14)&gt;10,IF(AND(ISNUMBER('Test Sample Data'!H14),'Test Sample Data'!H14&lt;$C$17, 'Test Sample Data'!H14&gt;0),'Test Sample Data'!H14,$C$17),""))</f>
        <v/>
      </c>
      <c r="I15" s="100" t="str">
        <f>IF('Test Sample Data'!I14="","",IF(SUM('Test Sample Data'!I$3:I$14)&gt;10,IF(AND(ISNUMBER('Test Sample Data'!I14),'Test Sample Data'!I14&lt;$C$17, 'Test Sample Data'!I14&gt;0),'Test Sample Data'!I14,$C$17),""))</f>
        <v/>
      </c>
      <c r="J15" s="100" t="str">
        <f>IF('Test Sample Data'!J14="","",IF(SUM('Test Sample Data'!J$3:J$14)&gt;10,IF(AND(ISNUMBER('Test Sample Data'!J14),'Test Sample Data'!J14&lt;$C$17, 'Test Sample Data'!J14&gt;0),'Test Sample Data'!J14,$C$17),""))</f>
        <v/>
      </c>
      <c r="K15" s="100" t="str">
        <f>IF('Test Sample Data'!K14="","",IF(SUM('Test Sample Data'!K$3:K$14)&gt;10,IF(AND(ISNUMBER('Test Sample Data'!K14),'Test Sample Data'!K14&lt;$C$17, 'Test Sample Data'!K14&gt;0),'Test Sample Data'!K14,$C$17),""))</f>
        <v/>
      </c>
      <c r="L15" s="100" t="str">
        <f>IF('Test Sample Data'!L14="","",IF(SUM('Test Sample Data'!L$3:L$14)&gt;10,IF(AND(ISNUMBER('Test Sample Data'!L14),'Test Sample Data'!L14&lt;$C$17, 'Test Sample Data'!L14&gt;0),'Test Sample Data'!L14,$C$17),""))</f>
        <v/>
      </c>
      <c r="M15" s="100" t="str">
        <f>IF('Test Sample Data'!M14="","",IF(SUM('Test Sample Data'!M$3:M$14)&gt;10,IF(AND(ISNUMBER('Test Sample Data'!M14),'Test Sample Data'!M14&lt;$C$17, 'Test Sample Data'!M14&gt;0),'Test Sample Data'!M14,$C$17),""))</f>
        <v/>
      </c>
      <c r="N15" s="100" t="str">
        <f>IF('Test Sample Data'!N14="","",IF(SUM('Test Sample Data'!N$3:N$14)&gt;10,IF(AND(ISNUMBER('Test Sample Data'!N14),'Test Sample Data'!N14&lt;$C$17, 'Test Sample Data'!N14&gt;0),'Test Sample Data'!N14,$C$17),""))</f>
        <v/>
      </c>
      <c r="O15" s="99" t="str">
        <f>'miRNA Table'!B14</f>
        <v>PPC</v>
      </c>
      <c r="P15" s="99">
        <v>12</v>
      </c>
      <c r="Q15" s="100">
        <f>IF('Control Sample Data'!C14="","",IF(SUM('Control Sample Data'!C$3:C$14)&gt;10,IF(AND(ISNUMBER('Control Sample Data'!C14),'Control Sample Data'!C14&lt;$C$17, 'Control Sample Data'!C14&gt;0),'Control Sample Data'!C14,$C$17),""))</f>
        <v>17.64</v>
      </c>
      <c r="R15" s="100">
        <f>IF('Control Sample Data'!D14="","",IF(SUM('Control Sample Data'!D$3:D$14)&gt;10,IF(AND(ISNUMBER('Control Sample Data'!D14),'Control Sample Data'!D14&lt;$C$17, 'Control Sample Data'!D14&gt;0),'Control Sample Data'!D14,$C$17),""))</f>
        <v>17.41</v>
      </c>
      <c r="S15" s="100">
        <f>IF('Control Sample Data'!E14="","",IF(SUM('Control Sample Data'!E$3:E$14)&gt;10,IF(AND(ISNUMBER('Control Sample Data'!E14),'Control Sample Data'!E14&lt;$C$17, 'Control Sample Data'!E14&gt;0),'Control Sample Data'!E14,$C$17),""))</f>
        <v>17.54</v>
      </c>
      <c r="T15" s="100" t="str">
        <f>IF('Control Sample Data'!F14="","",IF(SUM('Control Sample Data'!F$3:F$14)&gt;10,IF(AND(ISNUMBER('Control Sample Data'!F14),'Control Sample Data'!F14&lt;$C$17, 'Control Sample Data'!F14&gt;0),'Control Sample Data'!F14,$C$17),""))</f>
        <v/>
      </c>
      <c r="U15" s="100" t="str">
        <f>IF('Control Sample Data'!G14="","",IF(SUM('Control Sample Data'!G$3:G$14)&gt;10,IF(AND(ISNUMBER('Control Sample Data'!G14),'Control Sample Data'!G14&lt;$C$17, 'Control Sample Data'!G14&gt;0),'Control Sample Data'!G14,$C$17),""))</f>
        <v/>
      </c>
      <c r="V15" s="100" t="str">
        <f>IF('Control Sample Data'!H14="","",IF(SUM('Control Sample Data'!H$3:H$14)&gt;10,IF(AND(ISNUMBER('Control Sample Data'!H14),'Control Sample Data'!H14&lt;$C$17, 'Control Sample Data'!H14&gt;0),'Control Sample Data'!H14,$C$17),""))</f>
        <v/>
      </c>
      <c r="W15" s="100" t="str">
        <f>IF('Control Sample Data'!I14="","",IF(SUM('Control Sample Data'!I$3:I$14)&gt;10,IF(AND(ISNUMBER('Control Sample Data'!I14),'Control Sample Data'!I14&lt;$C$17, 'Control Sample Data'!I14&gt;0),'Control Sample Data'!I14,$C$17),""))</f>
        <v/>
      </c>
      <c r="X15" s="100" t="str">
        <f>IF('Control Sample Data'!J14="","",IF(SUM('Control Sample Data'!J$3:J$14)&gt;10,IF(AND(ISNUMBER('Control Sample Data'!J14),'Control Sample Data'!J14&lt;$C$17, 'Control Sample Data'!J14&gt;0),'Control Sample Data'!J14,$C$17),""))</f>
        <v/>
      </c>
      <c r="Y15" s="100" t="str">
        <f>IF('Control Sample Data'!K14="","",IF(SUM('Control Sample Data'!K$3:K$14)&gt;10,IF(AND(ISNUMBER('Control Sample Data'!K14),'Control Sample Data'!K14&lt;$C$17, 'Control Sample Data'!K14&gt;0),'Control Sample Data'!K14,$C$17),""))</f>
        <v/>
      </c>
      <c r="Z15" s="100" t="str">
        <f>IF('Control Sample Data'!L14="","",IF(SUM('Control Sample Data'!L$3:L$14)&gt;10,IF(AND(ISNUMBER('Control Sample Data'!L14),'Control Sample Data'!L14&lt;$C$17, 'Control Sample Data'!L14&gt;0),'Control Sample Data'!L14,$C$17),""))</f>
        <v/>
      </c>
      <c r="AA15" s="100" t="str">
        <f>IF('Control Sample Data'!M14="","",IF(SUM('Control Sample Data'!M$3:M$14)&gt;10,IF(AND(ISNUMBER('Control Sample Data'!M14),'Control Sample Data'!M14&lt;$C$17, 'Control Sample Data'!M14&gt;0),'Control Sample Data'!M14,$C$17),""))</f>
        <v/>
      </c>
      <c r="AB15" s="124" t="str">
        <f>IF('Control Sample Data'!N14="","",IF(SUM('Control Sample Data'!N$3:N$14)&gt;10,IF(AND(ISNUMBER('Control Sample Data'!N14),'Control Sample Data'!N14&lt;$C$17, 'Control Sample Data'!N14&gt;0),'Control Sample Data'!N14,$C$17),""))</f>
        <v/>
      </c>
      <c r="AC15" s="128" t="str">
        <f>IF(ISERROR(VLOOKUP('Choose Reference miRNAs'!$A14,$A$4:$N$99,3,0)),"",VLOOKUP('Choose Reference miRNAs'!$A14,$A$4:$N$99,3,0))</f>
        <v/>
      </c>
      <c r="AD15" s="90" t="str">
        <f>IF(ISERROR(VLOOKUP('Choose Reference miRNAs'!$A14,$A$4:$N$99,4,0)),"",VLOOKUP('Choose Reference miRNAs'!$A14,$A$4:$N$99,4,0))</f>
        <v/>
      </c>
      <c r="AE15" s="90" t="str">
        <f>IF(ISERROR(VLOOKUP('Choose Reference miRNAs'!$A14,$A$4:$N$99,5,0)),"",VLOOKUP('Choose Reference miRNAs'!$A14,$A$4:$N$99,5,0))</f>
        <v/>
      </c>
      <c r="AF15" s="90" t="str">
        <f>IF(ISERROR(VLOOKUP('Choose Reference miRNAs'!$A14,$A$4:$N$99,6,0)),"",VLOOKUP('Choose Reference miRNAs'!$A14,$A$4:$N$99,6,0))</f>
        <v/>
      </c>
      <c r="AG15" s="90" t="str">
        <f>IF(ISERROR(VLOOKUP('Choose Reference miRNAs'!$A14,$A$4:$N$99,7,0)),"",VLOOKUP('Choose Reference miRNAs'!$A14,$A$4:$N$99,7,0))</f>
        <v/>
      </c>
      <c r="AH15" s="90" t="str">
        <f>IF(ISERROR(VLOOKUP('Choose Reference miRNAs'!$A14,$A$4:$N$99,8,0)),"",VLOOKUP('Choose Reference miRNAs'!$A14,$A$4:$N$99,8,0))</f>
        <v/>
      </c>
      <c r="AI15" s="90" t="str">
        <f>IF(ISERROR(VLOOKUP('Choose Reference miRNAs'!$A14,$A$4:$N$99,9,0)),"",VLOOKUP('Choose Reference miRNAs'!$A14,$A$4:$N$99,9,0))</f>
        <v/>
      </c>
      <c r="AJ15" s="90" t="str">
        <f>IF(ISERROR(VLOOKUP('Choose Reference miRNAs'!$A14,$A$4:$N$99,10,0)),"",VLOOKUP('Choose Reference miRNAs'!$A14,$A$4:$N$99,10,0))</f>
        <v/>
      </c>
      <c r="AK15" s="90" t="str">
        <f>IF(ISERROR(VLOOKUP('Choose Reference miRNAs'!$A14,$A$4:$N$99,11,0)),"",VLOOKUP('Choose Reference miRNAs'!$A14,$A$4:$N$99,11,0))</f>
        <v/>
      </c>
      <c r="AL15" s="90" t="str">
        <f>IF(ISERROR(VLOOKUP('Choose Reference miRNAs'!$A14,$A$4:$N$99,12,0)),"",VLOOKUP('Choose Reference miRNAs'!$A14,$A$4:$N$99,12,0))</f>
        <v/>
      </c>
      <c r="AM15" s="90" t="str">
        <f>IF(ISERROR(VLOOKUP('Choose Reference miRNAs'!$A14,$A$4:$N$99,13,0)),"",VLOOKUP('Choose Reference miRNAs'!$A14,$A$4:$N$99,13,0))</f>
        <v/>
      </c>
      <c r="AN15" s="97" t="str">
        <f>IF(ISERROR(VLOOKUP('Choose Reference miRNAs'!$A14,$A$4:$N$99,14,0)),"",VLOOKUP('Choose Reference miRNAs'!$A14,$A$4:$N$99,14,0))</f>
        <v/>
      </c>
      <c r="AO15" s="128" t="str">
        <f>IF(ISERROR(VLOOKUP('Choose Reference miRNAs'!$A14,$A$4:$AB$99,17,0)),"",VLOOKUP('Choose Reference miRNAs'!$A14,$A$4:$AB$99,17,0))</f>
        <v/>
      </c>
      <c r="AP15" s="90" t="str">
        <f>IF(ISERROR(VLOOKUP('Choose Reference miRNAs'!$A14,$A$4:$AB$99,18,0)),"",VLOOKUP('Choose Reference miRNAs'!$A14,$A$4:$AB$99,18,0))</f>
        <v/>
      </c>
      <c r="AQ15" s="90" t="str">
        <f>IF(ISERROR(VLOOKUP('Choose Reference miRNAs'!$A14,$A$4:$AB$99,19,0)),"",VLOOKUP('Choose Reference miRNAs'!$A14,$A$4:$AB$99,19,0))</f>
        <v/>
      </c>
      <c r="AR15" s="90" t="str">
        <f>IF(ISERROR(VLOOKUP('Choose Reference miRNAs'!$A14,$A$4:$AB$99,20,0)),"",VLOOKUP('Choose Reference miRNAs'!$A14,$A$4:$AB$99,20,0))</f>
        <v/>
      </c>
      <c r="AS15" s="90" t="str">
        <f>IF(ISERROR(VLOOKUP('Choose Reference miRNAs'!$A14,$A$4:$AB$99,21,0)),"",VLOOKUP('Choose Reference miRNAs'!$A14,$A$4:$AB$99,21,0))</f>
        <v/>
      </c>
      <c r="AT15" s="90" t="str">
        <f>IF(ISERROR(VLOOKUP('Choose Reference miRNAs'!$A14,$A$4:$AB$99,22,0)),"",VLOOKUP('Choose Reference miRNAs'!$A14,$A$4:$AB$99,22,0))</f>
        <v/>
      </c>
      <c r="AU15" s="90" t="str">
        <f>IF(ISERROR(VLOOKUP('Choose Reference miRNAs'!$A14,$A$4:$AB$99,23,0)),"",VLOOKUP('Choose Reference miRNAs'!$A14,$A$4:$AB$99,23,0))</f>
        <v/>
      </c>
      <c r="AV15" s="90" t="str">
        <f>IF(ISERROR(VLOOKUP('Choose Reference miRNAs'!$A14,$A$4:$AB$99,24,0)),"",VLOOKUP('Choose Reference miRNAs'!$A14,$A$4:$AB$99,24,0))</f>
        <v/>
      </c>
      <c r="AW15" s="90" t="str">
        <f>IF(ISERROR(VLOOKUP('Choose Reference miRNAs'!$A14,$A$4:$AB$99,25,0)),"",VLOOKUP('Choose Reference miRNAs'!$A14,$A$4:$AB$99,25,0))</f>
        <v/>
      </c>
      <c r="AX15" s="90" t="str">
        <f>IF(ISERROR(VLOOKUP('Choose Reference miRNAs'!$A14,$A$4:$AB$99,26,0)),"",VLOOKUP('Choose Reference miRNAs'!$A14,$A$4:$AB$99,26,0))</f>
        <v/>
      </c>
      <c r="AY15" s="90" t="str">
        <f>IF(ISERROR(VLOOKUP('Choose Reference miRNAs'!$A14,$A$4:$AB$99,27,0)),"",VLOOKUP('Choose Reference miRNAs'!$A14,$A$4:$AB$99,27,0))</f>
        <v/>
      </c>
      <c r="AZ15" s="97" t="str">
        <f>IF(ISERROR(VLOOKUP('Choose Reference miRNAs'!$A14,$A$4:$AB$99,28,0)),"",VLOOKUP('Choose Reference miRNAs'!$A14,$A$4:$AB$99,28,0))</f>
        <v/>
      </c>
      <c r="BA15" s="98" t="str">
        <f t="shared" si="36"/>
        <v>PPC</v>
      </c>
      <c r="BB15" s="99">
        <v>12</v>
      </c>
      <c r="BC15" s="100">
        <f t="shared" si="0"/>
        <v>-1.7899999999999991</v>
      </c>
      <c r="BD15" s="100">
        <f t="shared" si="1"/>
        <v>-2.1099999999999994</v>
      </c>
      <c r="BE15" s="100">
        <f t="shared" si="2"/>
        <v>-2</v>
      </c>
      <c r="BF15" s="100" t="str">
        <f t="shared" si="3"/>
        <v/>
      </c>
      <c r="BG15" s="100" t="str">
        <f t="shared" si="4"/>
        <v/>
      </c>
      <c r="BH15" s="100" t="str">
        <f t="shared" si="5"/>
        <v/>
      </c>
      <c r="BI15" s="100" t="str">
        <f t="shared" si="6"/>
        <v/>
      </c>
      <c r="BJ15" s="100" t="str">
        <f t="shared" si="7"/>
        <v/>
      </c>
      <c r="BK15" s="100" t="str">
        <f t="shared" si="8"/>
        <v/>
      </c>
      <c r="BL15" s="100" t="str">
        <f t="shared" si="9"/>
        <v/>
      </c>
      <c r="BM15" s="100" t="str">
        <f t="shared" si="37"/>
        <v/>
      </c>
      <c r="BN15" s="100" t="str">
        <f t="shared" si="38"/>
        <v/>
      </c>
      <c r="BO15" s="100">
        <f t="shared" si="11"/>
        <v>-3.5500000000000007</v>
      </c>
      <c r="BP15" s="100">
        <f t="shared" si="12"/>
        <v>-3.7399999999999984</v>
      </c>
      <c r="BQ15" s="100">
        <f t="shared" si="13"/>
        <v>-3.8900000000000006</v>
      </c>
      <c r="BR15" s="100" t="str">
        <f t="shared" si="14"/>
        <v/>
      </c>
      <c r="BS15" s="100" t="str">
        <f t="shared" si="15"/>
        <v/>
      </c>
      <c r="BT15" s="100" t="str">
        <f t="shared" si="16"/>
        <v/>
      </c>
      <c r="BU15" s="100" t="str">
        <f t="shared" si="17"/>
        <v/>
      </c>
      <c r="BV15" s="100" t="str">
        <f t="shared" si="18"/>
        <v/>
      </c>
      <c r="BW15" s="100" t="str">
        <f t="shared" si="19"/>
        <v/>
      </c>
      <c r="BX15" s="100" t="str">
        <f t="shared" si="20"/>
        <v/>
      </c>
      <c r="BY15" s="100" t="str">
        <f t="shared" si="39"/>
        <v/>
      </c>
      <c r="BZ15" s="101" t="str">
        <f t="shared" si="40"/>
        <v/>
      </c>
      <c r="CA15" s="129">
        <f t="shared" si="41"/>
        <v>-1.9666666666666661</v>
      </c>
      <c r="CB15" s="101">
        <f t="shared" si="42"/>
        <v>-3.7266666666666666</v>
      </c>
      <c r="CC15" s="98" t="str">
        <f t="shared" si="43"/>
        <v>PPC</v>
      </c>
      <c r="CD15" s="99">
        <v>12</v>
      </c>
      <c r="CE15" s="122">
        <f t="shared" si="22"/>
        <v>3.458148925231459</v>
      </c>
      <c r="CF15" s="122">
        <f t="shared" si="23"/>
        <v>4.3169129460177071</v>
      </c>
      <c r="CG15" s="122">
        <f t="shared" si="24"/>
        <v>4</v>
      </c>
      <c r="CH15" s="122" t="str">
        <f t="shared" si="25"/>
        <v/>
      </c>
      <c r="CI15" s="122" t="str">
        <f t="shared" si="26"/>
        <v/>
      </c>
      <c r="CJ15" s="122" t="str">
        <f t="shared" si="27"/>
        <v/>
      </c>
      <c r="CK15" s="122" t="str">
        <f t="shared" si="28"/>
        <v/>
      </c>
      <c r="CL15" s="122" t="str">
        <f t="shared" si="29"/>
        <v/>
      </c>
      <c r="CM15" s="122" t="str">
        <f t="shared" si="30"/>
        <v/>
      </c>
      <c r="CN15" s="122" t="str">
        <f t="shared" si="31"/>
        <v/>
      </c>
      <c r="CO15" s="122" t="str">
        <f t="shared" si="44"/>
        <v/>
      </c>
      <c r="CP15" s="122" t="str">
        <f t="shared" si="45"/>
        <v/>
      </c>
      <c r="CQ15" s="122">
        <f t="shared" si="33"/>
        <v>11.712685567565007</v>
      </c>
      <c r="CR15" s="122">
        <f t="shared" si="33"/>
        <v>13.361406710853892</v>
      </c>
      <c r="CS15" s="122">
        <f t="shared" si="33"/>
        <v>14.825408990245942</v>
      </c>
      <c r="CT15" s="122" t="str">
        <f t="shared" si="33"/>
        <v/>
      </c>
      <c r="CU15" s="122" t="str">
        <f t="shared" si="33"/>
        <v/>
      </c>
      <c r="CV15" s="122" t="str">
        <f t="shared" si="33"/>
        <v/>
      </c>
      <c r="CW15" s="122" t="str">
        <f t="shared" si="33"/>
        <v/>
      </c>
      <c r="CX15" s="122" t="str">
        <f t="shared" si="33"/>
        <v/>
      </c>
      <c r="CY15" s="122" t="str">
        <f t="shared" si="33"/>
        <v/>
      </c>
      <c r="CZ15" s="122" t="str">
        <f t="shared" si="33"/>
        <v/>
      </c>
      <c r="DA15" s="122" t="str">
        <f t="shared" si="46"/>
        <v/>
      </c>
      <c r="DB15" s="123" t="str">
        <f t="shared" si="47"/>
        <v/>
      </c>
    </row>
    <row r="16" spans="1:106" ht="15" customHeight="1" thickBot="1" x14ac:dyDescent="0.3">
      <c r="A16" s="115"/>
      <c r="B16" s="115"/>
      <c r="C16" s="116"/>
      <c r="D16" s="116"/>
      <c r="E16" s="116"/>
      <c r="F16" s="116"/>
      <c r="G16" s="116"/>
      <c r="H16" s="116"/>
      <c r="I16" s="116"/>
      <c r="J16" s="116"/>
      <c r="K16" s="116"/>
      <c r="L16" s="116"/>
      <c r="M16" s="116"/>
      <c r="N16" s="116"/>
      <c r="O16" s="115"/>
      <c r="P16" s="115"/>
      <c r="Q16" s="116"/>
      <c r="R16" s="116"/>
      <c r="S16" s="116"/>
      <c r="T16" s="116"/>
      <c r="U16" s="116"/>
      <c r="V16" s="116"/>
      <c r="W16" s="116"/>
      <c r="X16" s="116"/>
      <c r="Y16" s="116"/>
      <c r="Z16" s="116"/>
      <c r="AA16" s="116"/>
      <c r="AB16" s="116"/>
      <c r="AC16" s="128" t="str">
        <f>IF(ISERROR(VLOOKUP('Choose Reference miRNAs'!$A15,$A$4:$N$99,3,0)),"",VLOOKUP('Choose Reference miRNAs'!$A15,$A$4:$N$99,3,0))</f>
        <v/>
      </c>
      <c r="AD16" s="90" t="str">
        <f>IF(ISERROR(VLOOKUP('Choose Reference miRNAs'!$A15,$A$4:$N$99,4,0)),"",VLOOKUP('Choose Reference miRNAs'!$A15,$A$4:$N$99,4,0))</f>
        <v/>
      </c>
      <c r="AE16" s="90" t="str">
        <f>IF(ISERROR(VLOOKUP('Choose Reference miRNAs'!$A15,$A$4:$N$99,5,0)),"",VLOOKUP('Choose Reference miRNAs'!$A15,$A$4:$N$99,5,0))</f>
        <v/>
      </c>
      <c r="AF16" s="90" t="str">
        <f>IF(ISERROR(VLOOKUP('Choose Reference miRNAs'!$A15,$A$4:$N$99,6,0)),"",VLOOKUP('Choose Reference miRNAs'!$A15,$A$4:$N$99,6,0))</f>
        <v/>
      </c>
      <c r="AG16" s="90" t="str">
        <f>IF(ISERROR(VLOOKUP('Choose Reference miRNAs'!$A15,$A$4:$N$99,7,0)),"",VLOOKUP('Choose Reference miRNAs'!$A15,$A$4:$N$99,7,0))</f>
        <v/>
      </c>
      <c r="AH16" s="90" t="str">
        <f>IF(ISERROR(VLOOKUP('Choose Reference miRNAs'!$A15,$A$4:$N$99,8,0)),"",VLOOKUP('Choose Reference miRNAs'!$A15,$A$4:$N$99,8,0))</f>
        <v/>
      </c>
      <c r="AI16" s="90" t="str">
        <f>IF(ISERROR(VLOOKUP('Choose Reference miRNAs'!$A15,$A$4:$N$99,9,0)),"",VLOOKUP('Choose Reference miRNAs'!$A15,$A$4:$N$99,9,0))</f>
        <v/>
      </c>
      <c r="AJ16" s="90" t="str">
        <f>IF(ISERROR(VLOOKUP('Choose Reference miRNAs'!$A15,$A$4:$N$99,10,0)),"",VLOOKUP('Choose Reference miRNAs'!$A15,$A$4:$N$99,10,0))</f>
        <v/>
      </c>
      <c r="AK16" s="90" t="str">
        <f>IF(ISERROR(VLOOKUP('Choose Reference miRNAs'!$A15,$A$4:$N$99,11,0)),"",VLOOKUP('Choose Reference miRNAs'!$A15,$A$4:$N$99,11,0))</f>
        <v/>
      </c>
      <c r="AL16" s="90" t="str">
        <f>IF(ISERROR(VLOOKUP('Choose Reference miRNAs'!$A15,$A$4:$N$99,12,0)),"",VLOOKUP('Choose Reference miRNAs'!$A15,$A$4:$N$99,12,0))</f>
        <v/>
      </c>
      <c r="AM16" s="90" t="str">
        <f>IF(ISERROR(VLOOKUP('Choose Reference miRNAs'!$A15,$A$4:$N$99,13,0)),"",VLOOKUP('Choose Reference miRNAs'!$A15,$A$4:$N$99,13,0))</f>
        <v/>
      </c>
      <c r="AN16" s="97" t="str">
        <f>IF(ISERROR(VLOOKUP('Choose Reference miRNAs'!$A15,$A$4:$N$99,14,0)),"",VLOOKUP('Choose Reference miRNAs'!$A15,$A$4:$N$99,14,0))</f>
        <v/>
      </c>
      <c r="AO16" s="128" t="str">
        <f>IF(ISERROR(VLOOKUP('Choose Reference miRNAs'!$A15,$A$4:$AB$99,17,0)),"",VLOOKUP('Choose Reference miRNAs'!$A15,$A$4:$AB$99,17,0))</f>
        <v/>
      </c>
      <c r="AP16" s="90" t="str">
        <f>IF(ISERROR(VLOOKUP('Choose Reference miRNAs'!$A15,$A$4:$AB$99,18,0)),"",VLOOKUP('Choose Reference miRNAs'!$A15,$A$4:$AB$99,18,0))</f>
        <v/>
      </c>
      <c r="AQ16" s="90" t="str">
        <f>IF(ISERROR(VLOOKUP('Choose Reference miRNAs'!$A15,$A$4:$AB$99,19,0)),"",VLOOKUP('Choose Reference miRNAs'!$A15,$A$4:$AB$99,19,0))</f>
        <v/>
      </c>
      <c r="AR16" s="90" t="str">
        <f>IF(ISERROR(VLOOKUP('Choose Reference miRNAs'!$A15,$A$4:$AB$99,20,0)),"",VLOOKUP('Choose Reference miRNAs'!$A15,$A$4:$AB$99,20,0))</f>
        <v/>
      </c>
      <c r="AS16" s="90" t="str">
        <f>IF(ISERROR(VLOOKUP('Choose Reference miRNAs'!$A15,$A$4:$AB$99,21,0)),"",VLOOKUP('Choose Reference miRNAs'!$A15,$A$4:$AB$99,21,0))</f>
        <v/>
      </c>
      <c r="AT16" s="90" t="str">
        <f>IF(ISERROR(VLOOKUP('Choose Reference miRNAs'!$A15,$A$4:$AB$99,22,0)),"",VLOOKUP('Choose Reference miRNAs'!$A15,$A$4:$AB$99,22,0))</f>
        <v/>
      </c>
      <c r="AU16" s="90" t="str">
        <f>IF(ISERROR(VLOOKUP('Choose Reference miRNAs'!$A15,$A$4:$AB$99,23,0)),"",VLOOKUP('Choose Reference miRNAs'!$A15,$A$4:$AB$99,23,0))</f>
        <v/>
      </c>
      <c r="AV16" s="90" t="str">
        <f>IF(ISERROR(VLOOKUP('Choose Reference miRNAs'!$A15,$A$4:$AB$99,24,0)),"",VLOOKUP('Choose Reference miRNAs'!$A15,$A$4:$AB$99,24,0))</f>
        <v/>
      </c>
      <c r="AW16" s="90" t="str">
        <f>IF(ISERROR(VLOOKUP('Choose Reference miRNAs'!$A15,$A$4:$AB$99,25,0)),"",VLOOKUP('Choose Reference miRNAs'!$A15,$A$4:$AB$99,25,0))</f>
        <v/>
      </c>
      <c r="AX16" s="90" t="str">
        <f>IF(ISERROR(VLOOKUP('Choose Reference miRNAs'!$A15,$A$4:$AB$99,26,0)),"",VLOOKUP('Choose Reference miRNAs'!$A15,$A$4:$AB$99,26,0))</f>
        <v/>
      </c>
      <c r="AY16" s="90" t="str">
        <f>IF(ISERROR(VLOOKUP('Choose Reference miRNAs'!$A15,$A$4:$AB$99,27,0)),"",VLOOKUP('Choose Reference miRNAs'!$A15,$A$4:$AB$99,27,0))</f>
        <v/>
      </c>
      <c r="AZ16" s="97" t="str">
        <f>IF(ISERROR(VLOOKUP('Choose Reference miRNAs'!$A15,$A$4:$AB$99,28,0)),"",VLOOKUP('Choose Reference miRNAs'!$A15,$A$4:$AB$99,28,0))</f>
        <v/>
      </c>
      <c r="BA16" s="115"/>
      <c r="BB16" s="115"/>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5"/>
      <c r="CD16" s="115"/>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row>
    <row r="17" spans="1:106" ht="15" customHeight="1" thickBot="1" x14ac:dyDescent="0.3">
      <c r="A17" s="274" t="s">
        <v>144</v>
      </c>
      <c r="B17" s="275"/>
      <c r="C17" s="92">
        <f>IF(AND('QC Report'!C8:G8='QC Report'!C6:G6,'QC Report'!C5:G5='QC Report'!C3:G3),35,IF(AND('QC Report'!C8:G8='QC Report'!C6:G6,'QC Report'!C5:G5='QC Report'!C4:G4),30,IF(AND('QC Report'!C8:G8='QC Report'!C7:G7,'QC Report'!C5:G5='QC Report'!C3:G3),33,IF(AND('QC Report'!C8:G8='QC Report'!C7:G7,'QC Report'!C5:G5='QC Report'!C4:G4),28,"OOPS"))))</f>
        <v>35</v>
      </c>
      <c r="D17" s="116"/>
      <c r="E17" s="116"/>
      <c r="F17" s="116"/>
      <c r="G17" s="116"/>
      <c r="H17" s="116"/>
      <c r="I17" s="116"/>
      <c r="J17" s="116"/>
      <c r="K17" s="116"/>
      <c r="L17" s="116"/>
      <c r="M17" s="116"/>
      <c r="N17" s="116"/>
      <c r="O17" s="115"/>
      <c r="P17" s="115"/>
      <c r="Q17" s="116"/>
      <c r="R17" s="116"/>
      <c r="S17" s="116"/>
      <c r="T17" s="116"/>
      <c r="U17" s="116"/>
      <c r="V17" s="116"/>
      <c r="W17" s="116"/>
      <c r="X17" s="116"/>
      <c r="Y17" s="116"/>
      <c r="Z17" s="116"/>
      <c r="AA17" s="116"/>
      <c r="AB17" s="116"/>
      <c r="AC17" s="128" t="str">
        <f>IF(ISERROR(VLOOKUP('Choose Reference miRNAs'!$A16,$A$4:$N$99,3,0)),"",VLOOKUP('Choose Reference miRNAs'!$A16,$A$4:$N$99,3,0))</f>
        <v/>
      </c>
      <c r="AD17" s="90" t="str">
        <f>IF(ISERROR(VLOOKUP('Choose Reference miRNAs'!$A16,$A$4:$N$99,4,0)),"",VLOOKUP('Choose Reference miRNAs'!$A16,$A$4:$N$99,4,0))</f>
        <v/>
      </c>
      <c r="AE17" s="90" t="str">
        <f>IF(ISERROR(VLOOKUP('Choose Reference miRNAs'!$A16,$A$4:$N$99,5,0)),"",VLOOKUP('Choose Reference miRNAs'!$A16,$A$4:$N$99,5,0))</f>
        <v/>
      </c>
      <c r="AF17" s="90" t="str">
        <f>IF(ISERROR(VLOOKUP('Choose Reference miRNAs'!$A16,$A$4:$N$99,6,0)),"",VLOOKUP('Choose Reference miRNAs'!$A16,$A$4:$N$99,6,0))</f>
        <v/>
      </c>
      <c r="AG17" s="90" t="str">
        <f>IF(ISERROR(VLOOKUP('Choose Reference miRNAs'!$A16,$A$4:$N$99,7,0)),"",VLOOKUP('Choose Reference miRNAs'!$A16,$A$4:$N$99,7,0))</f>
        <v/>
      </c>
      <c r="AH17" s="90" t="str">
        <f>IF(ISERROR(VLOOKUP('Choose Reference miRNAs'!$A16,$A$4:$N$99,8,0)),"",VLOOKUP('Choose Reference miRNAs'!$A16,$A$4:$N$99,8,0))</f>
        <v/>
      </c>
      <c r="AI17" s="90" t="str">
        <f>IF(ISERROR(VLOOKUP('Choose Reference miRNAs'!$A16,$A$4:$N$99,9,0)),"",VLOOKUP('Choose Reference miRNAs'!$A16,$A$4:$N$99,9,0))</f>
        <v/>
      </c>
      <c r="AJ17" s="90" t="str">
        <f>IF(ISERROR(VLOOKUP('Choose Reference miRNAs'!$A16,$A$4:$N$99,10,0)),"",VLOOKUP('Choose Reference miRNAs'!$A16,$A$4:$N$99,10,0))</f>
        <v/>
      </c>
      <c r="AK17" s="90" t="str">
        <f>IF(ISERROR(VLOOKUP('Choose Reference miRNAs'!$A16,$A$4:$N$99,11,0)),"",VLOOKUP('Choose Reference miRNAs'!$A16,$A$4:$N$99,11,0))</f>
        <v/>
      </c>
      <c r="AL17" s="90" t="str">
        <f>IF(ISERROR(VLOOKUP('Choose Reference miRNAs'!$A16,$A$4:$N$99,12,0)),"",VLOOKUP('Choose Reference miRNAs'!$A16,$A$4:$N$99,12,0))</f>
        <v/>
      </c>
      <c r="AM17" s="90" t="str">
        <f>IF(ISERROR(VLOOKUP('Choose Reference miRNAs'!$A16,$A$4:$N$99,13,0)),"",VLOOKUP('Choose Reference miRNAs'!$A16,$A$4:$N$99,13,0))</f>
        <v/>
      </c>
      <c r="AN17" s="97" t="str">
        <f>IF(ISERROR(VLOOKUP('Choose Reference miRNAs'!$A16,$A$4:$N$99,14,0)),"",VLOOKUP('Choose Reference miRNAs'!$A16,$A$4:$N$99,14,0))</f>
        <v/>
      </c>
      <c r="AO17" s="128" t="str">
        <f>IF(ISERROR(VLOOKUP('Choose Reference miRNAs'!$A16,$A$4:$AB$99,17,0)),"",VLOOKUP('Choose Reference miRNAs'!$A16,$A$4:$AB$99,17,0))</f>
        <v/>
      </c>
      <c r="AP17" s="90" t="str">
        <f>IF(ISERROR(VLOOKUP('Choose Reference miRNAs'!$A16,$A$4:$AB$99,18,0)),"",VLOOKUP('Choose Reference miRNAs'!$A16,$A$4:$AB$99,18,0))</f>
        <v/>
      </c>
      <c r="AQ17" s="90" t="str">
        <f>IF(ISERROR(VLOOKUP('Choose Reference miRNAs'!$A16,$A$4:$AB$99,19,0)),"",VLOOKUP('Choose Reference miRNAs'!$A16,$A$4:$AB$99,19,0))</f>
        <v/>
      </c>
      <c r="AR17" s="90" t="str">
        <f>IF(ISERROR(VLOOKUP('Choose Reference miRNAs'!$A16,$A$4:$AB$99,20,0)),"",VLOOKUP('Choose Reference miRNAs'!$A16,$A$4:$AB$99,20,0))</f>
        <v/>
      </c>
      <c r="AS17" s="90" t="str">
        <f>IF(ISERROR(VLOOKUP('Choose Reference miRNAs'!$A16,$A$4:$AB$99,21,0)),"",VLOOKUP('Choose Reference miRNAs'!$A16,$A$4:$AB$99,21,0))</f>
        <v/>
      </c>
      <c r="AT17" s="90" t="str">
        <f>IF(ISERROR(VLOOKUP('Choose Reference miRNAs'!$A16,$A$4:$AB$99,22,0)),"",VLOOKUP('Choose Reference miRNAs'!$A16,$A$4:$AB$99,22,0))</f>
        <v/>
      </c>
      <c r="AU17" s="90" t="str">
        <f>IF(ISERROR(VLOOKUP('Choose Reference miRNAs'!$A16,$A$4:$AB$99,23,0)),"",VLOOKUP('Choose Reference miRNAs'!$A16,$A$4:$AB$99,23,0))</f>
        <v/>
      </c>
      <c r="AV17" s="90" t="str">
        <f>IF(ISERROR(VLOOKUP('Choose Reference miRNAs'!$A16,$A$4:$AB$99,24,0)),"",VLOOKUP('Choose Reference miRNAs'!$A16,$A$4:$AB$99,24,0))</f>
        <v/>
      </c>
      <c r="AW17" s="90" t="str">
        <f>IF(ISERROR(VLOOKUP('Choose Reference miRNAs'!$A16,$A$4:$AB$99,25,0)),"",VLOOKUP('Choose Reference miRNAs'!$A16,$A$4:$AB$99,25,0))</f>
        <v/>
      </c>
      <c r="AX17" s="90" t="str">
        <f>IF(ISERROR(VLOOKUP('Choose Reference miRNAs'!$A16,$A$4:$AB$99,26,0)),"",VLOOKUP('Choose Reference miRNAs'!$A16,$A$4:$AB$99,26,0))</f>
        <v/>
      </c>
      <c r="AY17" s="90" t="str">
        <f>IF(ISERROR(VLOOKUP('Choose Reference miRNAs'!$A16,$A$4:$AB$99,27,0)),"",VLOOKUP('Choose Reference miRNAs'!$A16,$A$4:$AB$99,27,0))</f>
        <v/>
      </c>
      <c r="AZ17" s="97" t="str">
        <f>IF(ISERROR(VLOOKUP('Choose Reference miRNAs'!$A16,$A$4:$AB$99,28,0)),"",VLOOKUP('Choose Reference miRNAs'!$A16,$A$4:$AB$99,28,0))</f>
        <v/>
      </c>
      <c r="BA17" s="115"/>
      <c r="BB17" s="115"/>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5"/>
      <c r="CD17" s="115"/>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row>
    <row r="18" spans="1:106" ht="15" customHeight="1" x14ac:dyDescent="0.25">
      <c r="A18" s="115"/>
      <c r="B18" s="115"/>
      <c r="C18" s="116"/>
      <c r="D18" s="116"/>
      <c r="E18" s="116"/>
      <c r="F18" s="116"/>
      <c r="G18" s="116"/>
      <c r="H18" s="116"/>
      <c r="I18" s="116"/>
      <c r="J18" s="116"/>
      <c r="K18" s="116"/>
      <c r="L18" s="116"/>
      <c r="M18" s="116"/>
      <c r="N18" s="116"/>
      <c r="O18" s="115"/>
      <c r="P18" s="115"/>
      <c r="Q18" s="116"/>
      <c r="R18" s="116"/>
      <c r="S18" s="116"/>
      <c r="T18" s="116"/>
      <c r="U18" s="116"/>
      <c r="V18" s="116"/>
      <c r="W18" s="116"/>
      <c r="X18" s="116"/>
      <c r="Y18" s="116"/>
      <c r="Z18" s="116"/>
      <c r="AA18" s="116"/>
      <c r="AB18" s="116"/>
      <c r="AC18" s="128" t="str">
        <f>IF(ISERROR(VLOOKUP('Choose Reference miRNAs'!$A17,$A$4:$N$99,3,0)),"",VLOOKUP('Choose Reference miRNAs'!$A17,$A$4:$N$99,3,0))</f>
        <v/>
      </c>
      <c r="AD18" s="90" t="str">
        <f>IF(ISERROR(VLOOKUP('Choose Reference miRNAs'!$A17,$A$4:$N$99,4,0)),"",VLOOKUP('Choose Reference miRNAs'!$A17,$A$4:$N$99,4,0))</f>
        <v/>
      </c>
      <c r="AE18" s="90" t="str">
        <f>IF(ISERROR(VLOOKUP('Choose Reference miRNAs'!$A17,$A$4:$N$99,5,0)),"",VLOOKUP('Choose Reference miRNAs'!$A17,$A$4:$N$99,5,0))</f>
        <v/>
      </c>
      <c r="AF18" s="90" t="str">
        <f>IF(ISERROR(VLOOKUP('Choose Reference miRNAs'!$A17,$A$4:$N$99,6,0)),"",VLOOKUP('Choose Reference miRNAs'!$A17,$A$4:$N$99,6,0))</f>
        <v/>
      </c>
      <c r="AG18" s="90" t="str">
        <f>IF(ISERROR(VLOOKUP('Choose Reference miRNAs'!$A17,$A$4:$N$99,7,0)),"",VLOOKUP('Choose Reference miRNAs'!$A17,$A$4:$N$99,7,0))</f>
        <v/>
      </c>
      <c r="AH18" s="90" t="str">
        <f>IF(ISERROR(VLOOKUP('Choose Reference miRNAs'!$A17,$A$4:$N$99,8,0)),"",VLOOKUP('Choose Reference miRNAs'!$A17,$A$4:$N$99,8,0))</f>
        <v/>
      </c>
      <c r="AI18" s="90" t="str">
        <f>IF(ISERROR(VLOOKUP('Choose Reference miRNAs'!$A17,$A$4:$N$99,9,0)),"",VLOOKUP('Choose Reference miRNAs'!$A17,$A$4:$N$99,9,0))</f>
        <v/>
      </c>
      <c r="AJ18" s="90" t="str">
        <f>IF(ISERROR(VLOOKUP('Choose Reference miRNAs'!$A17,$A$4:$N$99,10,0)),"",VLOOKUP('Choose Reference miRNAs'!$A17,$A$4:$N$99,10,0))</f>
        <v/>
      </c>
      <c r="AK18" s="90" t="str">
        <f>IF(ISERROR(VLOOKUP('Choose Reference miRNAs'!$A17,$A$4:$N$99,11,0)),"",VLOOKUP('Choose Reference miRNAs'!$A17,$A$4:$N$99,11,0))</f>
        <v/>
      </c>
      <c r="AL18" s="90" t="str">
        <f>IF(ISERROR(VLOOKUP('Choose Reference miRNAs'!$A17,$A$4:$N$99,12,0)),"",VLOOKUP('Choose Reference miRNAs'!$A17,$A$4:$N$99,12,0))</f>
        <v/>
      </c>
      <c r="AM18" s="90" t="str">
        <f>IF(ISERROR(VLOOKUP('Choose Reference miRNAs'!$A17,$A$4:$N$99,13,0)),"",VLOOKUP('Choose Reference miRNAs'!$A17,$A$4:$N$99,13,0))</f>
        <v/>
      </c>
      <c r="AN18" s="97" t="str">
        <f>IF(ISERROR(VLOOKUP('Choose Reference miRNAs'!$A17,$A$4:$N$99,14,0)),"",VLOOKUP('Choose Reference miRNAs'!$A17,$A$4:$N$99,14,0))</f>
        <v/>
      </c>
      <c r="AO18" s="128" t="str">
        <f>IF(ISERROR(VLOOKUP('Choose Reference miRNAs'!$A17,$A$4:$AB$99,17,0)),"",VLOOKUP('Choose Reference miRNAs'!$A17,$A$4:$AB$99,17,0))</f>
        <v/>
      </c>
      <c r="AP18" s="90" t="str">
        <f>IF(ISERROR(VLOOKUP('Choose Reference miRNAs'!$A17,$A$4:$AB$99,18,0)),"",VLOOKUP('Choose Reference miRNAs'!$A17,$A$4:$AB$99,18,0))</f>
        <v/>
      </c>
      <c r="AQ18" s="90" t="str">
        <f>IF(ISERROR(VLOOKUP('Choose Reference miRNAs'!$A17,$A$4:$AB$99,19,0)),"",VLOOKUP('Choose Reference miRNAs'!$A17,$A$4:$AB$99,19,0))</f>
        <v/>
      </c>
      <c r="AR18" s="90" t="str">
        <f>IF(ISERROR(VLOOKUP('Choose Reference miRNAs'!$A17,$A$4:$AB$99,20,0)),"",VLOOKUP('Choose Reference miRNAs'!$A17,$A$4:$AB$99,20,0))</f>
        <v/>
      </c>
      <c r="AS18" s="90" t="str">
        <f>IF(ISERROR(VLOOKUP('Choose Reference miRNAs'!$A17,$A$4:$AB$99,21,0)),"",VLOOKUP('Choose Reference miRNAs'!$A17,$A$4:$AB$99,21,0))</f>
        <v/>
      </c>
      <c r="AT18" s="90" t="str">
        <f>IF(ISERROR(VLOOKUP('Choose Reference miRNAs'!$A17,$A$4:$AB$99,22,0)),"",VLOOKUP('Choose Reference miRNAs'!$A17,$A$4:$AB$99,22,0))</f>
        <v/>
      </c>
      <c r="AU18" s="90" t="str">
        <f>IF(ISERROR(VLOOKUP('Choose Reference miRNAs'!$A17,$A$4:$AB$99,23,0)),"",VLOOKUP('Choose Reference miRNAs'!$A17,$A$4:$AB$99,23,0))</f>
        <v/>
      </c>
      <c r="AV18" s="90" t="str">
        <f>IF(ISERROR(VLOOKUP('Choose Reference miRNAs'!$A17,$A$4:$AB$99,24,0)),"",VLOOKUP('Choose Reference miRNAs'!$A17,$A$4:$AB$99,24,0))</f>
        <v/>
      </c>
      <c r="AW18" s="90" t="str">
        <f>IF(ISERROR(VLOOKUP('Choose Reference miRNAs'!$A17,$A$4:$AB$99,25,0)),"",VLOOKUP('Choose Reference miRNAs'!$A17,$A$4:$AB$99,25,0))</f>
        <v/>
      </c>
      <c r="AX18" s="90" t="str">
        <f>IF(ISERROR(VLOOKUP('Choose Reference miRNAs'!$A17,$A$4:$AB$99,26,0)),"",VLOOKUP('Choose Reference miRNAs'!$A17,$A$4:$AB$99,26,0))</f>
        <v/>
      </c>
      <c r="AY18" s="90" t="str">
        <f>IF(ISERROR(VLOOKUP('Choose Reference miRNAs'!$A17,$A$4:$AB$99,27,0)),"",VLOOKUP('Choose Reference miRNAs'!$A17,$A$4:$AB$99,27,0))</f>
        <v/>
      </c>
      <c r="AZ18" s="97" t="str">
        <f>IF(ISERROR(VLOOKUP('Choose Reference miRNAs'!$A17,$A$4:$AB$99,28,0)),"",VLOOKUP('Choose Reference miRNAs'!$A17,$A$4:$AB$99,28,0))</f>
        <v/>
      </c>
      <c r="BA18" s="115"/>
      <c r="BB18" s="115"/>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5"/>
      <c r="CD18" s="115"/>
      <c r="CE18" s="117"/>
      <c r="CF18" s="117"/>
      <c r="CG18" s="117"/>
      <c r="CH18" s="117"/>
      <c r="CI18" s="117"/>
      <c r="CJ18" s="117"/>
      <c r="CK18" s="117"/>
      <c r="CL18" s="117"/>
      <c r="CM18" s="117"/>
      <c r="CN18" s="117"/>
      <c r="CO18" s="117"/>
      <c r="CP18" s="117"/>
      <c r="CQ18" s="117"/>
      <c r="CR18" s="117"/>
      <c r="CS18" s="117"/>
      <c r="CT18" s="117"/>
      <c r="CU18" s="117"/>
      <c r="CV18" s="117"/>
      <c r="CW18" s="117"/>
      <c r="CX18" s="117"/>
      <c r="CY18" s="117"/>
      <c r="CZ18" s="117"/>
      <c r="DA18" s="117"/>
      <c r="DB18" s="117"/>
    </row>
    <row r="19" spans="1:106" ht="15" customHeight="1" x14ac:dyDescent="0.25">
      <c r="A19" s="115"/>
      <c r="B19" s="115"/>
      <c r="C19" s="116"/>
      <c r="D19" s="116"/>
      <c r="E19" s="116"/>
      <c r="F19" s="116"/>
      <c r="G19" s="116"/>
      <c r="H19" s="116"/>
      <c r="I19" s="116"/>
      <c r="J19" s="116"/>
      <c r="K19" s="116"/>
      <c r="L19" s="116"/>
      <c r="M19" s="116"/>
      <c r="N19" s="116"/>
      <c r="O19" s="115"/>
      <c r="P19" s="115"/>
      <c r="Q19" s="116"/>
      <c r="R19" s="116"/>
      <c r="S19" s="116"/>
      <c r="T19" s="116"/>
      <c r="U19" s="116"/>
      <c r="V19" s="116"/>
      <c r="W19" s="116"/>
      <c r="X19" s="116"/>
      <c r="Y19" s="116"/>
      <c r="Z19" s="116"/>
      <c r="AA19" s="116"/>
      <c r="AB19" s="116"/>
      <c r="AC19" s="128" t="str">
        <f>IF(ISERROR(VLOOKUP('Choose Reference miRNAs'!$A18,$A$4:$N$99,3,0)),"",VLOOKUP('Choose Reference miRNAs'!$A18,$A$4:$N$99,3,0))</f>
        <v/>
      </c>
      <c r="AD19" s="90" t="str">
        <f>IF(ISERROR(VLOOKUP('Choose Reference miRNAs'!$A18,$A$4:$N$99,4,0)),"",VLOOKUP('Choose Reference miRNAs'!$A18,$A$4:$N$99,4,0))</f>
        <v/>
      </c>
      <c r="AE19" s="90" t="str">
        <f>IF(ISERROR(VLOOKUP('Choose Reference miRNAs'!$A18,$A$4:$N$99,5,0)),"",VLOOKUP('Choose Reference miRNAs'!$A18,$A$4:$N$99,5,0))</f>
        <v/>
      </c>
      <c r="AF19" s="90" t="str">
        <f>IF(ISERROR(VLOOKUP('Choose Reference miRNAs'!$A18,$A$4:$N$99,6,0)),"",VLOOKUP('Choose Reference miRNAs'!$A18,$A$4:$N$99,6,0))</f>
        <v/>
      </c>
      <c r="AG19" s="90" t="str">
        <f>IF(ISERROR(VLOOKUP('Choose Reference miRNAs'!$A18,$A$4:$N$99,7,0)),"",VLOOKUP('Choose Reference miRNAs'!$A18,$A$4:$N$99,7,0))</f>
        <v/>
      </c>
      <c r="AH19" s="90" t="str">
        <f>IF(ISERROR(VLOOKUP('Choose Reference miRNAs'!$A18,$A$4:$N$99,8,0)),"",VLOOKUP('Choose Reference miRNAs'!$A18,$A$4:$N$99,8,0))</f>
        <v/>
      </c>
      <c r="AI19" s="90" t="str">
        <f>IF(ISERROR(VLOOKUP('Choose Reference miRNAs'!$A18,$A$4:$N$99,9,0)),"",VLOOKUP('Choose Reference miRNAs'!$A18,$A$4:$N$99,9,0))</f>
        <v/>
      </c>
      <c r="AJ19" s="90" t="str">
        <f>IF(ISERROR(VLOOKUP('Choose Reference miRNAs'!$A18,$A$4:$N$99,10,0)),"",VLOOKUP('Choose Reference miRNAs'!$A18,$A$4:$N$99,10,0))</f>
        <v/>
      </c>
      <c r="AK19" s="90" t="str">
        <f>IF(ISERROR(VLOOKUP('Choose Reference miRNAs'!$A18,$A$4:$N$99,11,0)),"",VLOOKUP('Choose Reference miRNAs'!$A18,$A$4:$N$99,11,0))</f>
        <v/>
      </c>
      <c r="AL19" s="90" t="str">
        <f>IF(ISERROR(VLOOKUP('Choose Reference miRNAs'!$A18,$A$4:$N$99,12,0)),"",VLOOKUP('Choose Reference miRNAs'!$A18,$A$4:$N$99,12,0))</f>
        <v/>
      </c>
      <c r="AM19" s="90" t="str">
        <f>IF(ISERROR(VLOOKUP('Choose Reference miRNAs'!$A18,$A$4:$N$99,13,0)),"",VLOOKUP('Choose Reference miRNAs'!$A18,$A$4:$N$99,13,0))</f>
        <v/>
      </c>
      <c r="AN19" s="97" t="str">
        <f>IF(ISERROR(VLOOKUP('Choose Reference miRNAs'!$A18,$A$4:$N$99,14,0)),"",VLOOKUP('Choose Reference miRNAs'!$A18,$A$4:$N$99,14,0))</f>
        <v/>
      </c>
      <c r="AO19" s="128" t="str">
        <f>IF(ISERROR(VLOOKUP('Choose Reference miRNAs'!$A18,$A$4:$AB$99,17,0)),"",VLOOKUP('Choose Reference miRNAs'!$A18,$A$4:$AB$99,17,0))</f>
        <v/>
      </c>
      <c r="AP19" s="90" t="str">
        <f>IF(ISERROR(VLOOKUP('Choose Reference miRNAs'!$A18,$A$4:$AB$99,18,0)),"",VLOOKUP('Choose Reference miRNAs'!$A18,$A$4:$AB$99,18,0))</f>
        <v/>
      </c>
      <c r="AQ19" s="90" t="str">
        <f>IF(ISERROR(VLOOKUP('Choose Reference miRNAs'!$A18,$A$4:$AB$99,19,0)),"",VLOOKUP('Choose Reference miRNAs'!$A18,$A$4:$AB$99,19,0))</f>
        <v/>
      </c>
      <c r="AR19" s="90" t="str">
        <f>IF(ISERROR(VLOOKUP('Choose Reference miRNAs'!$A18,$A$4:$AB$99,20,0)),"",VLOOKUP('Choose Reference miRNAs'!$A18,$A$4:$AB$99,20,0))</f>
        <v/>
      </c>
      <c r="AS19" s="90" t="str">
        <f>IF(ISERROR(VLOOKUP('Choose Reference miRNAs'!$A18,$A$4:$AB$99,21,0)),"",VLOOKUP('Choose Reference miRNAs'!$A18,$A$4:$AB$99,21,0))</f>
        <v/>
      </c>
      <c r="AT19" s="90" t="str">
        <f>IF(ISERROR(VLOOKUP('Choose Reference miRNAs'!$A18,$A$4:$AB$99,22,0)),"",VLOOKUP('Choose Reference miRNAs'!$A18,$A$4:$AB$99,22,0))</f>
        <v/>
      </c>
      <c r="AU19" s="90" t="str">
        <f>IF(ISERROR(VLOOKUP('Choose Reference miRNAs'!$A18,$A$4:$AB$99,23,0)),"",VLOOKUP('Choose Reference miRNAs'!$A18,$A$4:$AB$99,23,0))</f>
        <v/>
      </c>
      <c r="AV19" s="90" t="str">
        <f>IF(ISERROR(VLOOKUP('Choose Reference miRNAs'!$A18,$A$4:$AB$99,24,0)),"",VLOOKUP('Choose Reference miRNAs'!$A18,$A$4:$AB$99,24,0))</f>
        <v/>
      </c>
      <c r="AW19" s="90" t="str">
        <f>IF(ISERROR(VLOOKUP('Choose Reference miRNAs'!$A18,$A$4:$AB$99,25,0)),"",VLOOKUP('Choose Reference miRNAs'!$A18,$A$4:$AB$99,25,0))</f>
        <v/>
      </c>
      <c r="AX19" s="90" t="str">
        <f>IF(ISERROR(VLOOKUP('Choose Reference miRNAs'!$A18,$A$4:$AB$99,26,0)),"",VLOOKUP('Choose Reference miRNAs'!$A18,$A$4:$AB$99,26,0))</f>
        <v/>
      </c>
      <c r="AY19" s="90" t="str">
        <f>IF(ISERROR(VLOOKUP('Choose Reference miRNAs'!$A18,$A$4:$AB$99,27,0)),"",VLOOKUP('Choose Reference miRNAs'!$A18,$A$4:$AB$99,27,0))</f>
        <v/>
      </c>
      <c r="AZ19" s="97" t="str">
        <f>IF(ISERROR(VLOOKUP('Choose Reference miRNAs'!$A18,$A$4:$AB$99,28,0)),"",VLOOKUP('Choose Reference miRNAs'!$A18,$A$4:$AB$99,28,0))</f>
        <v/>
      </c>
      <c r="BA19" s="115"/>
      <c r="BB19" s="115"/>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5"/>
      <c r="CD19" s="115"/>
      <c r="CE19" s="117"/>
      <c r="CF19" s="117"/>
      <c r="CG19" s="117"/>
      <c r="CH19" s="117"/>
      <c r="CI19" s="117"/>
      <c r="CJ19" s="117"/>
      <c r="CK19" s="117"/>
      <c r="CL19" s="117"/>
      <c r="CM19" s="117"/>
      <c r="CN19" s="117"/>
      <c r="CO19" s="117"/>
      <c r="CP19" s="117"/>
      <c r="CQ19" s="117"/>
      <c r="CR19" s="117"/>
      <c r="CS19" s="117"/>
      <c r="CT19" s="117"/>
      <c r="CU19" s="117"/>
      <c r="CV19" s="117"/>
      <c r="CW19" s="117"/>
      <c r="CX19" s="117"/>
      <c r="CY19" s="117"/>
      <c r="CZ19" s="117"/>
      <c r="DA19" s="117"/>
      <c r="DB19" s="117"/>
    </row>
    <row r="20" spans="1:106" ht="15" customHeight="1" x14ac:dyDescent="0.25">
      <c r="A20" s="115"/>
      <c r="B20" s="115"/>
      <c r="C20" s="116"/>
      <c r="D20" s="116"/>
      <c r="E20" s="116"/>
      <c r="F20" s="116"/>
      <c r="G20" s="116"/>
      <c r="H20" s="116"/>
      <c r="I20" s="116"/>
      <c r="J20" s="116"/>
      <c r="K20" s="116"/>
      <c r="L20" s="116"/>
      <c r="M20" s="116"/>
      <c r="N20" s="116"/>
      <c r="O20" s="115"/>
      <c r="P20" s="115"/>
      <c r="Q20" s="116"/>
      <c r="R20" s="116"/>
      <c r="S20" s="116"/>
      <c r="T20" s="116"/>
      <c r="U20" s="116"/>
      <c r="V20" s="116"/>
      <c r="W20" s="116"/>
      <c r="X20" s="116"/>
      <c r="Y20" s="116"/>
      <c r="Z20" s="116"/>
      <c r="AA20" s="116"/>
      <c r="AB20" s="116"/>
      <c r="AC20" s="128" t="str">
        <f>IF(ISERROR(VLOOKUP('Choose Reference miRNAs'!$A19,$A$4:$N$99,3,0)),"",VLOOKUP('Choose Reference miRNAs'!$A19,$A$4:$N$99,3,0))</f>
        <v/>
      </c>
      <c r="AD20" s="90" t="str">
        <f>IF(ISERROR(VLOOKUP('Choose Reference miRNAs'!$A19,$A$4:$N$99,4,0)),"",VLOOKUP('Choose Reference miRNAs'!$A19,$A$4:$N$99,4,0))</f>
        <v/>
      </c>
      <c r="AE20" s="90" t="str">
        <f>IF(ISERROR(VLOOKUP('Choose Reference miRNAs'!$A19,$A$4:$N$99,5,0)),"",VLOOKUP('Choose Reference miRNAs'!$A19,$A$4:$N$99,5,0))</f>
        <v/>
      </c>
      <c r="AF20" s="90" t="str">
        <f>IF(ISERROR(VLOOKUP('Choose Reference miRNAs'!$A19,$A$4:$N$99,6,0)),"",VLOOKUP('Choose Reference miRNAs'!$A19,$A$4:$N$99,6,0))</f>
        <v/>
      </c>
      <c r="AG20" s="90" t="str">
        <f>IF(ISERROR(VLOOKUP('Choose Reference miRNAs'!$A19,$A$4:$N$99,7,0)),"",VLOOKUP('Choose Reference miRNAs'!$A19,$A$4:$N$99,7,0))</f>
        <v/>
      </c>
      <c r="AH20" s="90" t="str">
        <f>IF(ISERROR(VLOOKUP('Choose Reference miRNAs'!$A19,$A$4:$N$99,8,0)),"",VLOOKUP('Choose Reference miRNAs'!$A19,$A$4:$N$99,8,0))</f>
        <v/>
      </c>
      <c r="AI20" s="90" t="str">
        <f>IF(ISERROR(VLOOKUP('Choose Reference miRNAs'!$A19,$A$4:$N$99,9,0)),"",VLOOKUP('Choose Reference miRNAs'!$A19,$A$4:$N$99,9,0))</f>
        <v/>
      </c>
      <c r="AJ20" s="90" t="str">
        <f>IF(ISERROR(VLOOKUP('Choose Reference miRNAs'!$A19,$A$4:$N$99,10,0)),"",VLOOKUP('Choose Reference miRNAs'!$A19,$A$4:$N$99,10,0))</f>
        <v/>
      </c>
      <c r="AK20" s="90" t="str">
        <f>IF(ISERROR(VLOOKUP('Choose Reference miRNAs'!$A19,$A$4:$N$99,11,0)),"",VLOOKUP('Choose Reference miRNAs'!$A19,$A$4:$N$99,11,0))</f>
        <v/>
      </c>
      <c r="AL20" s="90" t="str">
        <f>IF(ISERROR(VLOOKUP('Choose Reference miRNAs'!$A19,$A$4:$N$99,12,0)),"",VLOOKUP('Choose Reference miRNAs'!$A19,$A$4:$N$99,12,0))</f>
        <v/>
      </c>
      <c r="AM20" s="90" t="str">
        <f>IF(ISERROR(VLOOKUP('Choose Reference miRNAs'!$A19,$A$4:$N$99,13,0)),"",VLOOKUP('Choose Reference miRNAs'!$A19,$A$4:$N$99,13,0))</f>
        <v/>
      </c>
      <c r="AN20" s="97" t="str">
        <f>IF(ISERROR(VLOOKUP('Choose Reference miRNAs'!$A19,$A$4:$N$99,14,0)),"",VLOOKUP('Choose Reference miRNAs'!$A19,$A$4:$N$99,14,0))</f>
        <v/>
      </c>
      <c r="AO20" s="128" t="str">
        <f>IF(ISERROR(VLOOKUP('Choose Reference miRNAs'!$A19,$A$4:$AB$99,17,0)),"",VLOOKUP('Choose Reference miRNAs'!$A19,$A$4:$AB$99,17,0))</f>
        <v/>
      </c>
      <c r="AP20" s="90" t="str">
        <f>IF(ISERROR(VLOOKUP('Choose Reference miRNAs'!$A19,$A$4:$AB$99,18,0)),"",VLOOKUP('Choose Reference miRNAs'!$A19,$A$4:$AB$99,18,0))</f>
        <v/>
      </c>
      <c r="AQ20" s="90" t="str">
        <f>IF(ISERROR(VLOOKUP('Choose Reference miRNAs'!$A19,$A$4:$AB$99,19,0)),"",VLOOKUP('Choose Reference miRNAs'!$A19,$A$4:$AB$99,19,0))</f>
        <v/>
      </c>
      <c r="AR20" s="90" t="str">
        <f>IF(ISERROR(VLOOKUP('Choose Reference miRNAs'!$A19,$A$4:$AB$99,20,0)),"",VLOOKUP('Choose Reference miRNAs'!$A19,$A$4:$AB$99,20,0))</f>
        <v/>
      </c>
      <c r="AS20" s="90" t="str">
        <f>IF(ISERROR(VLOOKUP('Choose Reference miRNAs'!$A19,$A$4:$AB$99,21,0)),"",VLOOKUP('Choose Reference miRNAs'!$A19,$A$4:$AB$99,21,0))</f>
        <v/>
      </c>
      <c r="AT20" s="90" t="str">
        <f>IF(ISERROR(VLOOKUP('Choose Reference miRNAs'!$A19,$A$4:$AB$99,22,0)),"",VLOOKUP('Choose Reference miRNAs'!$A19,$A$4:$AB$99,22,0))</f>
        <v/>
      </c>
      <c r="AU20" s="90" t="str">
        <f>IF(ISERROR(VLOOKUP('Choose Reference miRNAs'!$A19,$A$4:$AB$99,23,0)),"",VLOOKUP('Choose Reference miRNAs'!$A19,$A$4:$AB$99,23,0))</f>
        <v/>
      </c>
      <c r="AV20" s="90" t="str">
        <f>IF(ISERROR(VLOOKUP('Choose Reference miRNAs'!$A19,$A$4:$AB$99,24,0)),"",VLOOKUP('Choose Reference miRNAs'!$A19,$A$4:$AB$99,24,0))</f>
        <v/>
      </c>
      <c r="AW20" s="90" t="str">
        <f>IF(ISERROR(VLOOKUP('Choose Reference miRNAs'!$A19,$A$4:$AB$99,25,0)),"",VLOOKUP('Choose Reference miRNAs'!$A19,$A$4:$AB$99,25,0))</f>
        <v/>
      </c>
      <c r="AX20" s="90" t="str">
        <f>IF(ISERROR(VLOOKUP('Choose Reference miRNAs'!$A19,$A$4:$AB$99,26,0)),"",VLOOKUP('Choose Reference miRNAs'!$A19,$A$4:$AB$99,26,0))</f>
        <v/>
      </c>
      <c r="AY20" s="90" t="str">
        <f>IF(ISERROR(VLOOKUP('Choose Reference miRNAs'!$A19,$A$4:$AB$99,27,0)),"",VLOOKUP('Choose Reference miRNAs'!$A19,$A$4:$AB$99,27,0))</f>
        <v/>
      </c>
      <c r="AZ20" s="97" t="str">
        <f>IF(ISERROR(VLOOKUP('Choose Reference miRNAs'!$A19,$A$4:$AB$99,28,0)),"",VLOOKUP('Choose Reference miRNAs'!$A19,$A$4:$AB$99,28,0))</f>
        <v/>
      </c>
      <c r="BA20" s="115"/>
      <c r="BB20" s="115"/>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5"/>
      <c r="CD20" s="115"/>
      <c r="CE20" s="117"/>
      <c r="CF20" s="117"/>
      <c r="CG20" s="117"/>
      <c r="CH20" s="117"/>
      <c r="CI20" s="117"/>
      <c r="CJ20" s="117"/>
      <c r="CK20" s="117"/>
      <c r="CL20" s="117"/>
      <c r="CM20" s="117"/>
      <c r="CN20" s="117"/>
      <c r="CO20" s="117"/>
      <c r="CP20" s="117"/>
      <c r="CQ20" s="117"/>
      <c r="CR20" s="117"/>
      <c r="CS20" s="117"/>
      <c r="CT20" s="117"/>
      <c r="CU20" s="117"/>
      <c r="CV20" s="117"/>
      <c r="CW20" s="117"/>
      <c r="CX20" s="117"/>
      <c r="CY20" s="117"/>
      <c r="CZ20" s="117"/>
      <c r="DA20" s="117"/>
      <c r="DB20" s="117"/>
    </row>
    <row r="21" spans="1:106" ht="15" customHeight="1" x14ac:dyDescent="0.25">
      <c r="A21" s="115"/>
      <c r="B21" s="115"/>
      <c r="C21" s="116"/>
      <c r="D21" s="116"/>
      <c r="E21" s="116"/>
      <c r="F21" s="116"/>
      <c r="G21" s="116"/>
      <c r="H21" s="116"/>
      <c r="I21" s="116"/>
      <c r="J21" s="116"/>
      <c r="K21" s="116"/>
      <c r="L21" s="116"/>
      <c r="M21" s="116"/>
      <c r="N21" s="116"/>
      <c r="O21" s="115"/>
      <c r="P21" s="115"/>
      <c r="Q21" s="116"/>
      <c r="R21" s="116"/>
      <c r="S21" s="116"/>
      <c r="T21" s="116"/>
      <c r="U21" s="116"/>
      <c r="V21" s="116"/>
      <c r="W21" s="116"/>
      <c r="X21" s="116"/>
      <c r="Y21" s="116"/>
      <c r="Z21" s="116"/>
      <c r="AA21" s="116"/>
      <c r="AB21" s="116"/>
      <c r="AC21" s="128" t="str">
        <f>IF(ISERROR(VLOOKUP('Choose Reference miRNAs'!$A20,$A$4:$N$99,3,0)),"",VLOOKUP('Choose Reference miRNAs'!$A20,$A$4:$N$99,3,0))</f>
        <v/>
      </c>
      <c r="AD21" s="90" t="str">
        <f>IF(ISERROR(VLOOKUP('Choose Reference miRNAs'!$A20,$A$4:$N$99,4,0)),"",VLOOKUP('Choose Reference miRNAs'!$A20,$A$4:$N$99,4,0))</f>
        <v/>
      </c>
      <c r="AE21" s="90" t="str">
        <f>IF(ISERROR(VLOOKUP('Choose Reference miRNAs'!$A20,$A$4:$N$99,5,0)),"",VLOOKUP('Choose Reference miRNAs'!$A20,$A$4:$N$99,5,0))</f>
        <v/>
      </c>
      <c r="AF21" s="90" t="str">
        <f>IF(ISERROR(VLOOKUP('Choose Reference miRNAs'!$A20,$A$4:$N$99,6,0)),"",VLOOKUP('Choose Reference miRNAs'!$A20,$A$4:$N$99,6,0))</f>
        <v/>
      </c>
      <c r="AG21" s="90" t="str">
        <f>IF(ISERROR(VLOOKUP('Choose Reference miRNAs'!$A20,$A$4:$N$99,7,0)),"",VLOOKUP('Choose Reference miRNAs'!$A20,$A$4:$N$99,7,0))</f>
        <v/>
      </c>
      <c r="AH21" s="90" t="str">
        <f>IF(ISERROR(VLOOKUP('Choose Reference miRNAs'!$A20,$A$4:$N$99,8,0)),"",VLOOKUP('Choose Reference miRNAs'!$A20,$A$4:$N$99,8,0))</f>
        <v/>
      </c>
      <c r="AI21" s="90" t="str">
        <f>IF(ISERROR(VLOOKUP('Choose Reference miRNAs'!$A20,$A$4:$N$99,9,0)),"",VLOOKUP('Choose Reference miRNAs'!$A20,$A$4:$N$99,9,0))</f>
        <v/>
      </c>
      <c r="AJ21" s="90" t="str">
        <f>IF(ISERROR(VLOOKUP('Choose Reference miRNAs'!$A20,$A$4:$N$99,10,0)),"",VLOOKUP('Choose Reference miRNAs'!$A20,$A$4:$N$99,10,0))</f>
        <v/>
      </c>
      <c r="AK21" s="90" t="str">
        <f>IF(ISERROR(VLOOKUP('Choose Reference miRNAs'!$A20,$A$4:$N$99,11,0)),"",VLOOKUP('Choose Reference miRNAs'!$A20,$A$4:$N$99,11,0))</f>
        <v/>
      </c>
      <c r="AL21" s="90" t="str">
        <f>IF(ISERROR(VLOOKUP('Choose Reference miRNAs'!$A20,$A$4:$N$99,12,0)),"",VLOOKUP('Choose Reference miRNAs'!$A20,$A$4:$N$99,12,0))</f>
        <v/>
      </c>
      <c r="AM21" s="90" t="str">
        <f>IF(ISERROR(VLOOKUP('Choose Reference miRNAs'!$A20,$A$4:$N$99,13,0)),"",VLOOKUP('Choose Reference miRNAs'!$A20,$A$4:$N$99,13,0))</f>
        <v/>
      </c>
      <c r="AN21" s="97" t="str">
        <f>IF(ISERROR(VLOOKUP('Choose Reference miRNAs'!$A20,$A$4:$N$99,14,0)),"",VLOOKUP('Choose Reference miRNAs'!$A20,$A$4:$N$99,14,0))</f>
        <v/>
      </c>
      <c r="AO21" s="128" t="str">
        <f>IF(ISERROR(VLOOKUP('Choose Reference miRNAs'!$A20,$A$4:$AB$99,17,0)),"",VLOOKUP('Choose Reference miRNAs'!$A20,$A$4:$AB$99,17,0))</f>
        <v/>
      </c>
      <c r="AP21" s="90" t="str">
        <f>IF(ISERROR(VLOOKUP('Choose Reference miRNAs'!$A20,$A$4:$AB$99,18,0)),"",VLOOKUP('Choose Reference miRNAs'!$A20,$A$4:$AB$99,18,0))</f>
        <v/>
      </c>
      <c r="AQ21" s="90" t="str">
        <f>IF(ISERROR(VLOOKUP('Choose Reference miRNAs'!$A20,$A$4:$AB$99,19,0)),"",VLOOKUP('Choose Reference miRNAs'!$A20,$A$4:$AB$99,19,0))</f>
        <v/>
      </c>
      <c r="AR21" s="90" t="str">
        <f>IF(ISERROR(VLOOKUP('Choose Reference miRNAs'!$A20,$A$4:$AB$99,20,0)),"",VLOOKUP('Choose Reference miRNAs'!$A20,$A$4:$AB$99,20,0))</f>
        <v/>
      </c>
      <c r="AS21" s="90" t="str">
        <f>IF(ISERROR(VLOOKUP('Choose Reference miRNAs'!$A20,$A$4:$AB$99,21,0)),"",VLOOKUP('Choose Reference miRNAs'!$A20,$A$4:$AB$99,21,0))</f>
        <v/>
      </c>
      <c r="AT21" s="90" t="str">
        <f>IF(ISERROR(VLOOKUP('Choose Reference miRNAs'!$A20,$A$4:$AB$99,22,0)),"",VLOOKUP('Choose Reference miRNAs'!$A20,$A$4:$AB$99,22,0))</f>
        <v/>
      </c>
      <c r="AU21" s="90" t="str">
        <f>IF(ISERROR(VLOOKUP('Choose Reference miRNAs'!$A20,$A$4:$AB$99,23,0)),"",VLOOKUP('Choose Reference miRNAs'!$A20,$A$4:$AB$99,23,0))</f>
        <v/>
      </c>
      <c r="AV21" s="90" t="str">
        <f>IF(ISERROR(VLOOKUP('Choose Reference miRNAs'!$A20,$A$4:$AB$99,24,0)),"",VLOOKUP('Choose Reference miRNAs'!$A20,$A$4:$AB$99,24,0))</f>
        <v/>
      </c>
      <c r="AW21" s="90" t="str">
        <f>IF(ISERROR(VLOOKUP('Choose Reference miRNAs'!$A20,$A$4:$AB$99,25,0)),"",VLOOKUP('Choose Reference miRNAs'!$A20,$A$4:$AB$99,25,0))</f>
        <v/>
      </c>
      <c r="AX21" s="90" t="str">
        <f>IF(ISERROR(VLOOKUP('Choose Reference miRNAs'!$A20,$A$4:$AB$99,26,0)),"",VLOOKUP('Choose Reference miRNAs'!$A20,$A$4:$AB$99,26,0))</f>
        <v/>
      </c>
      <c r="AY21" s="90" t="str">
        <f>IF(ISERROR(VLOOKUP('Choose Reference miRNAs'!$A20,$A$4:$AB$99,27,0)),"",VLOOKUP('Choose Reference miRNAs'!$A20,$A$4:$AB$99,27,0))</f>
        <v/>
      </c>
      <c r="AZ21" s="97" t="str">
        <f>IF(ISERROR(VLOOKUP('Choose Reference miRNAs'!$A20,$A$4:$AB$99,28,0)),"",VLOOKUP('Choose Reference miRNAs'!$A20,$A$4:$AB$99,28,0))</f>
        <v/>
      </c>
      <c r="BA21" s="115"/>
      <c r="BB21" s="115"/>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5"/>
      <c r="CD21" s="115"/>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row>
    <row r="22" spans="1:106" ht="15" customHeight="1" x14ac:dyDescent="0.25">
      <c r="A22" s="115"/>
      <c r="B22" s="115"/>
      <c r="C22" s="116"/>
      <c r="D22" s="116"/>
      <c r="E22" s="116"/>
      <c r="F22" s="116"/>
      <c r="G22" s="116"/>
      <c r="H22" s="116"/>
      <c r="I22" s="116"/>
      <c r="J22" s="116"/>
      <c r="K22" s="116"/>
      <c r="L22" s="116"/>
      <c r="M22" s="116"/>
      <c r="N22" s="116"/>
      <c r="O22" s="115"/>
      <c r="P22" s="115"/>
      <c r="Q22" s="116"/>
      <c r="R22" s="116"/>
      <c r="S22" s="116"/>
      <c r="T22" s="116"/>
      <c r="U22" s="116"/>
      <c r="V22" s="116"/>
      <c r="W22" s="116"/>
      <c r="X22" s="116"/>
      <c r="Y22" s="116"/>
      <c r="Z22" s="116"/>
      <c r="AA22" s="116"/>
      <c r="AB22" s="116"/>
      <c r="AC22" s="128" t="str">
        <f>IF(ISERROR(VLOOKUP('Choose Reference miRNAs'!$A21,$A$4:$N$99,3,0)),"",VLOOKUP('Choose Reference miRNAs'!$A21,$A$4:$N$99,3,0))</f>
        <v/>
      </c>
      <c r="AD22" s="90" t="str">
        <f>IF(ISERROR(VLOOKUP('Choose Reference miRNAs'!$A21,$A$4:$N$99,4,0)),"",VLOOKUP('Choose Reference miRNAs'!$A21,$A$4:$N$99,4,0))</f>
        <v/>
      </c>
      <c r="AE22" s="90" t="str">
        <f>IF(ISERROR(VLOOKUP('Choose Reference miRNAs'!$A21,$A$4:$N$99,5,0)),"",VLOOKUP('Choose Reference miRNAs'!$A21,$A$4:$N$99,5,0))</f>
        <v/>
      </c>
      <c r="AF22" s="90" t="str">
        <f>IF(ISERROR(VLOOKUP('Choose Reference miRNAs'!$A21,$A$4:$N$99,6,0)),"",VLOOKUP('Choose Reference miRNAs'!$A21,$A$4:$N$99,6,0))</f>
        <v/>
      </c>
      <c r="AG22" s="90" t="str">
        <f>IF(ISERROR(VLOOKUP('Choose Reference miRNAs'!$A21,$A$4:$N$99,7,0)),"",VLOOKUP('Choose Reference miRNAs'!$A21,$A$4:$N$99,7,0))</f>
        <v/>
      </c>
      <c r="AH22" s="90" t="str">
        <f>IF(ISERROR(VLOOKUP('Choose Reference miRNAs'!$A21,$A$4:$N$99,8,0)),"",VLOOKUP('Choose Reference miRNAs'!$A21,$A$4:$N$99,8,0))</f>
        <v/>
      </c>
      <c r="AI22" s="90" t="str">
        <f>IF(ISERROR(VLOOKUP('Choose Reference miRNAs'!$A21,$A$4:$N$99,9,0)),"",VLOOKUP('Choose Reference miRNAs'!$A21,$A$4:$N$99,9,0))</f>
        <v/>
      </c>
      <c r="AJ22" s="90" t="str">
        <f>IF(ISERROR(VLOOKUP('Choose Reference miRNAs'!$A21,$A$4:$N$99,10,0)),"",VLOOKUP('Choose Reference miRNAs'!$A21,$A$4:$N$99,10,0))</f>
        <v/>
      </c>
      <c r="AK22" s="90" t="str">
        <f>IF(ISERROR(VLOOKUP('Choose Reference miRNAs'!$A21,$A$4:$N$99,11,0)),"",VLOOKUP('Choose Reference miRNAs'!$A21,$A$4:$N$99,11,0))</f>
        <v/>
      </c>
      <c r="AL22" s="90" t="str">
        <f>IF(ISERROR(VLOOKUP('Choose Reference miRNAs'!$A21,$A$4:$N$99,12,0)),"",VLOOKUP('Choose Reference miRNAs'!$A21,$A$4:$N$99,12,0))</f>
        <v/>
      </c>
      <c r="AM22" s="90" t="str">
        <f>IF(ISERROR(VLOOKUP('Choose Reference miRNAs'!$A21,$A$4:$N$99,13,0)),"",VLOOKUP('Choose Reference miRNAs'!$A21,$A$4:$N$99,13,0))</f>
        <v/>
      </c>
      <c r="AN22" s="97" t="str">
        <f>IF(ISERROR(VLOOKUP('Choose Reference miRNAs'!$A21,$A$4:$N$99,14,0)),"",VLOOKUP('Choose Reference miRNAs'!$A21,$A$4:$N$99,14,0))</f>
        <v/>
      </c>
      <c r="AO22" s="128" t="str">
        <f>IF(ISERROR(VLOOKUP('Choose Reference miRNAs'!$A21,$A$4:$AB$99,17,0)),"",VLOOKUP('Choose Reference miRNAs'!$A21,$A$4:$AB$99,17,0))</f>
        <v/>
      </c>
      <c r="AP22" s="90" t="str">
        <f>IF(ISERROR(VLOOKUP('Choose Reference miRNAs'!$A21,$A$4:$AB$99,18,0)),"",VLOOKUP('Choose Reference miRNAs'!$A21,$A$4:$AB$99,18,0))</f>
        <v/>
      </c>
      <c r="AQ22" s="90" t="str">
        <f>IF(ISERROR(VLOOKUP('Choose Reference miRNAs'!$A21,$A$4:$AB$99,19,0)),"",VLOOKUP('Choose Reference miRNAs'!$A21,$A$4:$AB$99,19,0))</f>
        <v/>
      </c>
      <c r="AR22" s="90" t="str">
        <f>IF(ISERROR(VLOOKUP('Choose Reference miRNAs'!$A21,$A$4:$AB$99,20,0)),"",VLOOKUP('Choose Reference miRNAs'!$A21,$A$4:$AB$99,20,0))</f>
        <v/>
      </c>
      <c r="AS22" s="90" t="str">
        <f>IF(ISERROR(VLOOKUP('Choose Reference miRNAs'!$A21,$A$4:$AB$99,21,0)),"",VLOOKUP('Choose Reference miRNAs'!$A21,$A$4:$AB$99,21,0))</f>
        <v/>
      </c>
      <c r="AT22" s="90" t="str">
        <f>IF(ISERROR(VLOOKUP('Choose Reference miRNAs'!$A21,$A$4:$AB$99,22,0)),"",VLOOKUP('Choose Reference miRNAs'!$A21,$A$4:$AB$99,22,0))</f>
        <v/>
      </c>
      <c r="AU22" s="90" t="str">
        <f>IF(ISERROR(VLOOKUP('Choose Reference miRNAs'!$A21,$A$4:$AB$99,23,0)),"",VLOOKUP('Choose Reference miRNAs'!$A21,$A$4:$AB$99,23,0))</f>
        <v/>
      </c>
      <c r="AV22" s="90" t="str">
        <f>IF(ISERROR(VLOOKUP('Choose Reference miRNAs'!$A21,$A$4:$AB$99,24,0)),"",VLOOKUP('Choose Reference miRNAs'!$A21,$A$4:$AB$99,24,0))</f>
        <v/>
      </c>
      <c r="AW22" s="90" t="str">
        <f>IF(ISERROR(VLOOKUP('Choose Reference miRNAs'!$A21,$A$4:$AB$99,25,0)),"",VLOOKUP('Choose Reference miRNAs'!$A21,$A$4:$AB$99,25,0))</f>
        <v/>
      </c>
      <c r="AX22" s="90" t="str">
        <f>IF(ISERROR(VLOOKUP('Choose Reference miRNAs'!$A21,$A$4:$AB$99,26,0)),"",VLOOKUP('Choose Reference miRNAs'!$A21,$A$4:$AB$99,26,0))</f>
        <v/>
      </c>
      <c r="AY22" s="90" t="str">
        <f>IF(ISERROR(VLOOKUP('Choose Reference miRNAs'!$A21,$A$4:$AB$99,27,0)),"",VLOOKUP('Choose Reference miRNAs'!$A21,$A$4:$AB$99,27,0))</f>
        <v/>
      </c>
      <c r="AZ22" s="97" t="str">
        <f>IF(ISERROR(VLOOKUP('Choose Reference miRNAs'!$A21,$A$4:$AB$99,28,0)),"",VLOOKUP('Choose Reference miRNAs'!$A21,$A$4:$AB$99,28,0))</f>
        <v/>
      </c>
      <c r="BA22" s="115"/>
      <c r="BB22" s="115"/>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5"/>
      <c r="CD22" s="115"/>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row>
    <row r="23" spans="1:106" ht="15" customHeight="1" thickBot="1" x14ac:dyDescent="0.3">
      <c r="A23" s="115"/>
      <c r="B23" s="115"/>
      <c r="C23" s="116"/>
      <c r="D23" s="116"/>
      <c r="E23" s="116"/>
      <c r="F23" s="116"/>
      <c r="G23" s="116"/>
      <c r="H23" s="116"/>
      <c r="I23" s="116"/>
      <c r="J23" s="116"/>
      <c r="K23" s="116"/>
      <c r="L23" s="116"/>
      <c r="M23" s="116"/>
      <c r="N23" s="116"/>
      <c r="O23" s="115"/>
      <c r="P23" s="115"/>
      <c r="Q23" s="116"/>
      <c r="R23" s="116"/>
      <c r="S23" s="116"/>
      <c r="T23" s="116"/>
      <c r="U23" s="116"/>
      <c r="V23" s="116"/>
      <c r="W23" s="116"/>
      <c r="X23" s="116"/>
      <c r="Y23" s="116"/>
      <c r="Z23" s="116"/>
      <c r="AA23" s="116"/>
      <c r="AB23" s="116"/>
      <c r="AC23" s="129" t="str">
        <f>IF(ISERROR(VLOOKUP('Choose Reference miRNAs'!$A22,$A$4:$N$99,3,0)),"",VLOOKUP('Choose Reference miRNAs'!$A22,$A$4:$N$99,3,0))</f>
        <v/>
      </c>
      <c r="AD23" s="100" t="str">
        <f>IF(ISERROR(VLOOKUP('Choose Reference miRNAs'!$A22,$A$4:$N$99,4,0)),"",VLOOKUP('Choose Reference miRNAs'!$A22,$A$4:$N$99,4,0))</f>
        <v/>
      </c>
      <c r="AE23" s="100" t="str">
        <f>IF(ISERROR(VLOOKUP('Choose Reference miRNAs'!$A22,$A$4:$N$99,5,0)),"",VLOOKUP('Choose Reference miRNAs'!$A22,$A$4:$N$99,5,0))</f>
        <v/>
      </c>
      <c r="AF23" s="100" t="str">
        <f>IF(ISERROR(VLOOKUP('Choose Reference miRNAs'!$A22,$A$4:$N$99,6,0)),"",VLOOKUP('Choose Reference miRNAs'!$A22,$A$4:$N$99,6,0))</f>
        <v/>
      </c>
      <c r="AG23" s="100" t="str">
        <f>IF(ISERROR(VLOOKUP('Choose Reference miRNAs'!$A22,$A$4:$N$99,7,0)),"",VLOOKUP('Choose Reference miRNAs'!$A22,$A$4:$N$99,7,0))</f>
        <v/>
      </c>
      <c r="AH23" s="100" t="str">
        <f>IF(ISERROR(VLOOKUP('Choose Reference miRNAs'!$A22,$A$4:$N$99,8,0)),"",VLOOKUP('Choose Reference miRNAs'!$A22,$A$4:$N$99,8,0))</f>
        <v/>
      </c>
      <c r="AI23" s="100" t="str">
        <f>IF(ISERROR(VLOOKUP('Choose Reference miRNAs'!$A22,$A$4:$N$99,9,0)),"",VLOOKUP('Choose Reference miRNAs'!$A22,$A$4:$N$99,9,0))</f>
        <v/>
      </c>
      <c r="AJ23" s="100" t="str">
        <f>IF(ISERROR(VLOOKUP('Choose Reference miRNAs'!$A22,$A$4:$N$99,10,0)),"",VLOOKUP('Choose Reference miRNAs'!$A22,$A$4:$N$99,10,0))</f>
        <v/>
      </c>
      <c r="AK23" s="100" t="str">
        <f>IF(ISERROR(VLOOKUP('Choose Reference miRNAs'!$A22,$A$4:$N$99,11,0)),"",VLOOKUP('Choose Reference miRNAs'!$A22,$A$4:$N$99,11,0))</f>
        <v/>
      </c>
      <c r="AL23" s="100" t="str">
        <f>IF(ISERROR(VLOOKUP('Choose Reference miRNAs'!$A22,$A$4:$N$99,12,0)),"",VLOOKUP('Choose Reference miRNAs'!$A22,$A$4:$N$99,12,0))</f>
        <v/>
      </c>
      <c r="AM23" s="100" t="str">
        <f>IF(ISERROR(VLOOKUP('Choose Reference miRNAs'!$A22,$A$4:$N$99,13,0)),"",VLOOKUP('Choose Reference miRNAs'!$A22,$A$4:$N$99,13,0))</f>
        <v/>
      </c>
      <c r="AN23" s="101" t="str">
        <f>IF(ISERROR(VLOOKUP('Choose Reference miRNAs'!$A22,$A$4:$N$99,14,0)),"",VLOOKUP('Choose Reference miRNAs'!$A22,$A$4:$N$99,14,0))</f>
        <v/>
      </c>
      <c r="AO23" s="129" t="str">
        <f>IF(ISERROR(VLOOKUP('Choose Reference miRNAs'!$A22,$A$4:$AB$99,17,0)),"",VLOOKUP('Choose Reference miRNAs'!$A22,$A$4:$AB$99,17,0))</f>
        <v/>
      </c>
      <c r="AP23" s="100" t="str">
        <f>IF(ISERROR(VLOOKUP('Choose Reference miRNAs'!$A22,$A$4:$AB$99,18,0)),"",VLOOKUP('Choose Reference miRNAs'!$A22,$A$4:$AB$99,18,0))</f>
        <v/>
      </c>
      <c r="AQ23" s="100" t="str">
        <f>IF(ISERROR(VLOOKUP('Choose Reference miRNAs'!$A22,$A$4:$AB$99,19,0)),"",VLOOKUP('Choose Reference miRNAs'!$A22,$A$4:$AB$99,19,0))</f>
        <v/>
      </c>
      <c r="AR23" s="100" t="str">
        <f>IF(ISERROR(VLOOKUP('Choose Reference miRNAs'!$A22,$A$4:$AB$99,20,0)),"",VLOOKUP('Choose Reference miRNAs'!$A22,$A$4:$AB$99,20,0))</f>
        <v/>
      </c>
      <c r="AS23" s="100" t="str">
        <f>IF(ISERROR(VLOOKUP('Choose Reference miRNAs'!$A22,$A$4:$AB$99,21,0)),"",VLOOKUP('Choose Reference miRNAs'!$A22,$A$4:$AB$99,21,0))</f>
        <v/>
      </c>
      <c r="AT23" s="100" t="str">
        <f>IF(ISERROR(VLOOKUP('Choose Reference miRNAs'!$A22,$A$4:$AB$99,22,0)),"",VLOOKUP('Choose Reference miRNAs'!$A22,$A$4:$AB$99,22,0))</f>
        <v/>
      </c>
      <c r="AU23" s="100" t="str">
        <f>IF(ISERROR(VLOOKUP('Choose Reference miRNAs'!$A22,$A$4:$AB$99,23,0)),"",VLOOKUP('Choose Reference miRNAs'!$A22,$A$4:$AB$99,23,0))</f>
        <v/>
      </c>
      <c r="AV23" s="100" t="str">
        <f>IF(ISERROR(VLOOKUP('Choose Reference miRNAs'!$A22,$A$4:$AB$99,24,0)),"",VLOOKUP('Choose Reference miRNAs'!$A22,$A$4:$AB$99,24,0))</f>
        <v/>
      </c>
      <c r="AW23" s="100" t="str">
        <f>IF(ISERROR(VLOOKUP('Choose Reference miRNAs'!$A22,$A$4:$AB$99,25,0)),"",VLOOKUP('Choose Reference miRNAs'!$A22,$A$4:$AB$99,25,0))</f>
        <v/>
      </c>
      <c r="AX23" s="100" t="str">
        <f>IF(ISERROR(VLOOKUP('Choose Reference miRNAs'!$A22,$A$4:$AB$99,26,0)),"",VLOOKUP('Choose Reference miRNAs'!$A22,$A$4:$AB$99,26,0))</f>
        <v/>
      </c>
      <c r="AY23" s="100" t="str">
        <f>IF(ISERROR(VLOOKUP('Choose Reference miRNAs'!$A22,$A$4:$AB$99,27,0)),"",VLOOKUP('Choose Reference miRNAs'!$A22,$A$4:$AB$99,27,0))</f>
        <v/>
      </c>
      <c r="AZ23" s="101" t="str">
        <f>IF(ISERROR(VLOOKUP('Choose Reference miRNAs'!$A22,$A$4:$AB$99,28,0)),"",VLOOKUP('Choose Reference miRNAs'!$A22,$A$4:$AB$99,28,0))</f>
        <v/>
      </c>
      <c r="BA23" s="115"/>
      <c r="BB23" s="115"/>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5"/>
      <c r="CD23" s="115"/>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row>
    <row r="24" spans="1:106" ht="15" customHeight="1" thickBot="1" x14ac:dyDescent="0.3">
      <c r="A24" s="115"/>
      <c r="B24" s="115"/>
      <c r="C24" s="116"/>
      <c r="D24" s="116"/>
      <c r="E24" s="116"/>
      <c r="F24" s="116"/>
      <c r="G24" s="116"/>
      <c r="H24" s="116"/>
      <c r="I24" s="116"/>
      <c r="J24" s="116"/>
      <c r="K24" s="116"/>
      <c r="L24" s="116"/>
      <c r="M24" s="116"/>
      <c r="N24" s="116"/>
      <c r="O24" s="115"/>
      <c r="P24" s="115"/>
      <c r="Q24" s="116"/>
      <c r="R24" s="116"/>
      <c r="S24" s="116"/>
      <c r="T24" s="116"/>
      <c r="U24" s="116"/>
      <c r="V24" s="116"/>
      <c r="W24" s="116"/>
      <c r="X24" s="116"/>
      <c r="Y24" s="116"/>
      <c r="Z24" s="116"/>
      <c r="AA24" s="116"/>
      <c r="AB24" s="116"/>
      <c r="AC24" s="271" t="s">
        <v>143</v>
      </c>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3"/>
      <c r="BA24" s="115"/>
      <c r="BB24" s="115"/>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5"/>
      <c r="CD24" s="115"/>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row>
    <row r="25" spans="1:106" ht="15" customHeight="1" x14ac:dyDescent="0.25">
      <c r="A25" s="115"/>
      <c r="B25" s="115"/>
      <c r="C25" s="116"/>
      <c r="D25" s="116"/>
      <c r="E25" s="116"/>
      <c r="F25" s="116"/>
      <c r="G25" s="116"/>
      <c r="H25" s="116"/>
      <c r="I25" s="116"/>
      <c r="J25" s="116"/>
      <c r="K25" s="116"/>
      <c r="L25" s="116"/>
      <c r="M25" s="116"/>
      <c r="N25" s="116"/>
      <c r="O25" s="115"/>
      <c r="P25" s="115"/>
      <c r="Q25" s="116"/>
      <c r="R25" s="116"/>
      <c r="S25" s="116"/>
      <c r="T25" s="116"/>
      <c r="U25" s="116"/>
      <c r="V25" s="116"/>
      <c r="W25" s="116"/>
      <c r="X25" s="116"/>
      <c r="Y25" s="116"/>
      <c r="Z25" s="116"/>
      <c r="AA25" s="116"/>
      <c r="AB25" s="116"/>
      <c r="AC25" s="267" t="s">
        <v>47</v>
      </c>
      <c r="AD25" s="268"/>
      <c r="AE25" s="268"/>
      <c r="AF25" s="268"/>
      <c r="AG25" s="268"/>
      <c r="AH25" s="268"/>
      <c r="AI25" s="268"/>
      <c r="AJ25" s="268"/>
      <c r="AK25" s="268"/>
      <c r="AL25" s="268"/>
      <c r="AM25" s="268"/>
      <c r="AN25" s="269"/>
      <c r="AO25" s="267" t="s">
        <v>47</v>
      </c>
      <c r="AP25" s="268"/>
      <c r="AQ25" s="268"/>
      <c r="AR25" s="268"/>
      <c r="AS25" s="268"/>
      <c r="AT25" s="268"/>
      <c r="AU25" s="268"/>
      <c r="AV25" s="268"/>
      <c r="AW25" s="268"/>
      <c r="AX25" s="268"/>
      <c r="AY25" s="268"/>
      <c r="AZ25" s="269"/>
      <c r="BA25" s="115"/>
      <c r="BB25" s="115"/>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5"/>
      <c r="CD25" s="115"/>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row>
    <row r="26" spans="1:106" ht="15" customHeight="1" thickBot="1" x14ac:dyDescent="0.3">
      <c r="A26" s="115"/>
      <c r="B26" s="115"/>
      <c r="C26" s="116"/>
      <c r="D26" s="116"/>
      <c r="E26" s="116"/>
      <c r="F26" s="116"/>
      <c r="G26" s="116"/>
      <c r="H26" s="116"/>
      <c r="I26" s="116"/>
      <c r="J26" s="116"/>
      <c r="K26" s="116"/>
      <c r="L26" s="116"/>
      <c r="M26" s="116"/>
      <c r="N26" s="116"/>
      <c r="O26" s="115"/>
      <c r="P26" s="115"/>
      <c r="Q26" s="116"/>
      <c r="R26" s="116"/>
      <c r="S26" s="116"/>
      <c r="T26" s="116"/>
      <c r="U26" s="116"/>
      <c r="V26" s="116"/>
      <c r="W26" s="116"/>
      <c r="X26" s="116"/>
      <c r="Y26" s="116"/>
      <c r="Z26" s="116"/>
      <c r="AA26" s="116"/>
      <c r="AB26" s="116"/>
      <c r="AC26" s="152">
        <f t="shared" ref="AC26:AZ26" si="48">IF(ISERROR(AVERAGE(AC4:AC23)),0,AVERAGE(AC4:AC23))</f>
        <v>19.98</v>
      </c>
      <c r="AD26" s="153">
        <f t="shared" si="48"/>
        <v>20.23</v>
      </c>
      <c r="AE26" s="153">
        <f t="shared" si="48"/>
        <v>20.09</v>
      </c>
      <c r="AF26" s="153">
        <f t="shared" si="48"/>
        <v>0</v>
      </c>
      <c r="AG26" s="153">
        <f t="shared" si="48"/>
        <v>0</v>
      </c>
      <c r="AH26" s="153">
        <f t="shared" si="48"/>
        <v>0</v>
      </c>
      <c r="AI26" s="153">
        <f t="shared" si="48"/>
        <v>0</v>
      </c>
      <c r="AJ26" s="153">
        <f t="shared" si="48"/>
        <v>0</v>
      </c>
      <c r="AK26" s="153">
        <f t="shared" si="48"/>
        <v>0</v>
      </c>
      <c r="AL26" s="153">
        <f t="shared" si="48"/>
        <v>0</v>
      </c>
      <c r="AM26" s="153">
        <f t="shared" si="48"/>
        <v>0</v>
      </c>
      <c r="AN26" s="154">
        <f t="shared" si="48"/>
        <v>0</v>
      </c>
      <c r="AO26" s="152">
        <f t="shared" si="48"/>
        <v>21.19</v>
      </c>
      <c r="AP26" s="153">
        <f t="shared" si="48"/>
        <v>21.15</v>
      </c>
      <c r="AQ26" s="153">
        <f t="shared" si="48"/>
        <v>21.43</v>
      </c>
      <c r="AR26" s="153">
        <f t="shared" si="48"/>
        <v>0</v>
      </c>
      <c r="AS26" s="153">
        <f t="shared" si="48"/>
        <v>0</v>
      </c>
      <c r="AT26" s="153">
        <f t="shared" si="48"/>
        <v>0</v>
      </c>
      <c r="AU26" s="153">
        <f t="shared" si="48"/>
        <v>0</v>
      </c>
      <c r="AV26" s="153">
        <f t="shared" si="48"/>
        <v>0</v>
      </c>
      <c r="AW26" s="153">
        <f t="shared" si="48"/>
        <v>0</v>
      </c>
      <c r="AX26" s="153">
        <f t="shared" si="48"/>
        <v>0</v>
      </c>
      <c r="AY26" s="153">
        <f t="shared" si="48"/>
        <v>0</v>
      </c>
      <c r="AZ26" s="154">
        <f t="shared" si="48"/>
        <v>0</v>
      </c>
      <c r="BA26" s="115"/>
      <c r="BB26" s="115"/>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5"/>
      <c r="CD26" s="115"/>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row>
    <row r="27" spans="1:106" ht="15" customHeight="1" x14ac:dyDescent="0.25">
      <c r="A27" s="115"/>
      <c r="B27" s="115"/>
      <c r="C27" s="116"/>
      <c r="D27" s="116"/>
      <c r="E27" s="116"/>
      <c r="F27" s="116"/>
      <c r="G27" s="116"/>
      <c r="H27" s="116"/>
      <c r="I27" s="116"/>
      <c r="J27" s="116"/>
      <c r="K27" s="116"/>
      <c r="L27" s="116"/>
      <c r="M27" s="116"/>
      <c r="N27" s="116"/>
      <c r="O27" s="115"/>
      <c r="P27" s="115"/>
      <c r="Q27" s="116"/>
      <c r="R27" s="116"/>
      <c r="S27" s="116"/>
      <c r="T27" s="116"/>
      <c r="U27" s="116"/>
      <c r="V27" s="116"/>
      <c r="W27" s="116"/>
      <c r="X27" s="116"/>
      <c r="Y27" s="116"/>
      <c r="Z27" s="116"/>
      <c r="AA27" s="116"/>
      <c r="AB27" s="116"/>
      <c r="AC27" s="109"/>
      <c r="AD27" s="110"/>
      <c r="AE27" s="111"/>
      <c r="AF27" s="111"/>
      <c r="AG27" s="111"/>
      <c r="AH27" s="111"/>
      <c r="AI27" s="111"/>
      <c r="AJ27" s="111"/>
      <c r="AK27" s="111"/>
      <c r="AL27" s="111"/>
      <c r="AM27" s="111"/>
      <c r="AN27" s="111"/>
      <c r="AO27" s="111"/>
      <c r="AP27" s="111"/>
      <c r="AQ27" s="111"/>
      <c r="AR27" s="111"/>
      <c r="AS27" s="111"/>
      <c r="AT27" s="111"/>
      <c r="AU27" s="111"/>
      <c r="AV27" s="111"/>
      <c r="AW27" s="111"/>
      <c r="BA27" s="115"/>
      <c r="BB27" s="115"/>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5"/>
      <c r="CD27" s="115"/>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row>
    <row r="28" spans="1:106" ht="15" customHeight="1" x14ac:dyDescent="0.25">
      <c r="A28" s="115"/>
      <c r="B28" s="115"/>
      <c r="C28" s="116"/>
      <c r="D28" s="116"/>
      <c r="E28" s="116"/>
      <c r="F28" s="116"/>
      <c r="G28" s="116"/>
      <c r="H28" s="116"/>
      <c r="I28" s="116"/>
      <c r="J28" s="116"/>
      <c r="K28" s="116"/>
      <c r="L28" s="116"/>
      <c r="M28" s="116"/>
      <c r="N28" s="116"/>
      <c r="O28" s="115"/>
      <c r="P28" s="115"/>
      <c r="Q28" s="116"/>
      <c r="R28" s="116"/>
      <c r="S28" s="116"/>
      <c r="T28" s="116"/>
      <c r="U28" s="116"/>
      <c r="V28" s="116"/>
      <c r="W28" s="116"/>
      <c r="X28" s="116"/>
      <c r="Y28" s="116"/>
      <c r="Z28" s="116"/>
      <c r="AA28" s="116"/>
      <c r="AB28" s="116"/>
      <c r="BA28" s="115"/>
      <c r="BB28" s="115"/>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5"/>
      <c r="CD28" s="115"/>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row>
    <row r="29" spans="1:106" ht="15" customHeight="1" x14ac:dyDescent="0.25">
      <c r="A29" s="115"/>
      <c r="B29" s="115"/>
      <c r="C29" s="116"/>
      <c r="D29" s="116"/>
      <c r="E29" s="116"/>
      <c r="F29" s="116"/>
      <c r="G29" s="116"/>
      <c r="H29" s="116"/>
      <c r="I29" s="116"/>
      <c r="J29" s="116"/>
      <c r="K29" s="116"/>
      <c r="L29" s="116"/>
      <c r="M29" s="116"/>
      <c r="N29" s="116"/>
      <c r="O29" s="115"/>
      <c r="P29" s="115"/>
      <c r="Q29" s="116"/>
      <c r="R29" s="116"/>
      <c r="S29" s="116"/>
      <c r="T29" s="116"/>
      <c r="U29" s="116"/>
      <c r="V29" s="116"/>
      <c r="W29" s="116"/>
      <c r="X29" s="116"/>
      <c r="Y29" s="116"/>
      <c r="Z29" s="116"/>
      <c r="AA29" s="116"/>
      <c r="AB29" s="116"/>
      <c r="BA29" s="115"/>
      <c r="BB29" s="115"/>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5"/>
      <c r="CD29" s="115"/>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row>
    <row r="30" spans="1:106" ht="15" customHeight="1" x14ac:dyDescent="0.25">
      <c r="A30" s="115"/>
      <c r="B30" s="115"/>
      <c r="C30" s="116"/>
      <c r="D30" s="116"/>
      <c r="E30" s="116"/>
      <c r="F30" s="116"/>
      <c r="G30" s="116"/>
      <c r="H30" s="116"/>
      <c r="I30" s="116"/>
      <c r="J30" s="116"/>
      <c r="K30" s="116"/>
      <c r="L30" s="116"/>
      <c r="M30" s="116"/>
      <c r="N30" s="116"/>
      <c r="O30" s="115"/>
      <c r="P30" s="115"/>
      <c r="Q30" s="116"/>
      <c r="R30" s="116"/>
      <c r="S30" s="116"/>
      <c r="T30" s="116"/>
      <c r="U30" s="116"/>
      <c r="V30" s="116"/>
      <c r="W30" s="116"/>
      <c r="X30" s="116"/>
      <c r="Y30" s="116"/>
      <c r="Z30" s="116"/>
      <c r="AA30" s="116"/>
      <c r="AB30" s="116"/>
      <c r="BA30" s="115"/>
      <c r="BB30" s="115"/>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5"/>
      <c r="CD30" s="115"/>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row>
    <row r="31" spans="1:106" ht="15" customHeight="1" x14ac:dyDescent="0.25">
      <c r="A31" s="115"/>
      <c r="B31" s="115"/>
      <c r="C31" s="116"/>
      <c r="D31" s="116"/>
      <c r="E31" s="116"/>
      <c r="F31" s="116"/>
      <c r="G31" s="116"/>
      <c r="H31" s="116"/>
      <c r="I31" s="116"/>
      <c r="J31" s="116"/>
      <c r="K31" s="116"/>
      <c r="L31" s="116"/>
      <c r="M31" s="116"/>
      <c r="N31" s="116"/>
      <c r="O31" s="115"/>
      <c r="P31" s="115"/>
      <c r="Q31" s="116"/>
      <c r="R31" s="116"/>
      <c r="S31" s="116"/>
      <c r="T31" s="116"/>
      <c r="U31" s="116"/>
      <c r="V31" s="116"/>
      <c r="W31" s="116"/>
      <c r="X31" s="116"/>
      <c r="Y31" s="116"/>
      <c r="Z31" s="116"/>
      <c r="AA31" s="116"/>
      <c r="AB31" s="116"/>
      <c r="BA31" s="115"/>
      <c r="BB31" s="115"/>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5"/>
      <c r="CD31" s="115"/>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row>
    <row r="32" spans="1:106" ht="15" customHeight="1" x14ac:dyDescent="0.25">
      <c r="A32" s="115"/>
      <c r="B32" s="115"/>
      <c r="C32" s="116"/>
      <c r="D32" s="116"/>
      <c r="E32" s="116"/>
      <c r="F32" s="116"/>
      <c r="G32" s="116"/>
      <c r="H32" s="116"/>
      <c r="I32" s="116"/>
      <c r="J32" s="116"/>
      <c r="K32" s="116"/>
      <c r="L32" s="116"/>
      <c r="M32" s="116"/>
      <c r="N32" s="116"/>
      <c r="O32" s="115"/>
      <c r="P32" s="115"/>
      <c r="Q32" s="116"/>
      <c r="R32" s="116"/>
      <c r="S32" s="116"/>
      <c r="T32" s="116"/>
      <c r="U32" s="116"/>
      <c r="V32" s="116"/>
      <c r="W32" s="116"/>
      <c r="X32" s="116"/>
      <c r="Y32" s="116"/>
      <c r="Z32" s="116"/>
      <c r="AA32" s="116"/>
      <c r="AB32" s="116"/>
      <c r="BA32" s="115"/>
      <c r="BB32" s="115"/>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5"/>
      <c r="CD32" s="115"/>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row>
    <row r="33" spans="1:106" ht="15" customHeight="1" x14ac:dyDescent="0.25">
      <c r="A33" s="115"/>
      <c r="B33" s="115"/>
      <c r="C33" s="116"/>
      <c r="D33" s="116"/>
      <c r="E33" s="116"/>
      <c r="F33" s="116"/>
      <c r="G33" s="116"/>
      <c r="H33" s="116"/>
      <c r="I33" s="116"/>
      <c r="J33" s="116"/>
      <c r="K33" s="116"/>
      <c r="L33" s="116"/>
      <c r="M33" s="116"/>
      <c r="N33" s="116"/>
      <c r="O33" s="115"/>
      <c r="P33" s="115"/>
      <c r="Q33" s="116"/>
      <c r="R33" s="116"/>
      <c r="S33" s="116"/>
      <c r="T33" s="116"/>
      <c r="U33" s="116"/>
      <c r="V33" s="116"/>
      <c r="W33" s="116"/>
      <c r="X33" s="116"/>
      <c r="Y33" s="116"/>
      <c r="Z33" s="116"/>
      <c r="AA33" s="116"/>
      <c r="AB33" s="116"/>
      <c r="BA33" s="115"/>
      <c r="BB33" s="115"/>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5"/>
      <c r="CD33" s="115"/>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row>
    <row r="34" spans="1:106" ht="15" customHeight="1" x14ac:dyDescent="0.25">
      <c r="A34" s="115"/>
      <c r="B34" s="115"/>
      <c r="C34" s="116"/>
      <c r="D34" s="116"/>
      <c r="E34" s="116"/>
      <c r="F34" s="116"/>
      <c r="G34" s="116"/>
      <c r="H34" s="116"/>
      <c r="I34" s="116"/>
      <c r="J34" s="116"/>
      <c r="K34" s="116"/>
      <c r="L34" s="116"/>
      <c r="M34" s="116"/>
      <c r="N34" s="116"/>
      <c r="O34" s="115"/>
      <c r="P34" s="115"/>
      <c r="Q34" s="116"/>
      <c r="R34" s="116"/>
      <c r="S34" s="116"/>
      <c r="T34" s="116"/>
      <c r="U34" s="116"/>
      <c r="V34" s="116"/>
      <c r="W34" s="116"/>
      <c r="X34" s="116"/>
      <c r="Y34" s="116"/>
      <c r="Z34" s="116"/>
      <c r="AA34" s="116"/>
      <c r="AB34" s="116"/>
      <c r="BA34" s="115"/>
      <c r="BB34" s="115"/>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5"/>
      <c r="CD34" s="115"/>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row>
    <row r="35" spans="1:106" ht="15" customHeight="1" x14ac:dyDescent="0.25">
      <c r="A35" s="115"/>
      <c r="B35" s="115"/>
      <c r="C35" s="116"/>
      <c r="D35" s="116"/>
      <c r="E35" s="116"/>
      <c r="F35" s="116"/>
      <c r="G35" s="116"/>
      <c r="H35" s="116"/>
      <c r="I35" s="116"/>
      <c r="J35" s="116"/>
      <c r="K35" s="116"/>
      <c r="L35" s="116"/>
      <c r="M35" s="116"/>
      <c r="N35" s="116"/>
      <c r="O35" s="115"/>
      <c r="P35" s="115"/>
      <c r="Q35" s="116"/>
      <c r="R35" s="116"/>
      <c r="S35" s="116"/>
      <c r="T35" s="116"/>
      <c r="U35" s="116"/>
      <c r="V35" s="116"/>
      <c r="W35" s="116"/>
      <c r="X35" s="116"/>
      <c r="Y35" s="116"/>
      <c r="Z35" s="116"/>
      <c r="AA35" s="116"/>
      <c r="AB35" s="116"/>
      <c r="BA35" s="115"/>
      <c r="BB35" s="115"/>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5"/>
      <c r="CD35" s="115"/>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row>
    <row r="36" spans="1:106" ht="15" customHeight="1" x14ac:dyDescent="0.25">
      <c r="A36" s="115"/>
      <c r="B36" s="115"/>
      <c r="C36" s="116"/>
      <c r="D36" s="116"/>
      <c r="E36" s="116"/>
      <c r="F36" s="116"/>
      <c r="G36" s="116"/>
      <c r="H36" s="116"/>
      <c r="I36" s="116"/>
      <c r="J36" s="116"/>
      <c r="K36" s="116"/>
      <c r="L36" s="116"/>
      <c r="M36" s="116"/>
      <c r="N36" s="116"/>
      <c r="O36" s="115"/>
      <c r="P36" s="115"/>
      <c r="Q36" s="116"/>
      <c r="R36" s="116"/>
      <c r="S36" s="116"/>
      <c r="T36" s="116"/>
      <c r="U36" s="116"/>
      <c r="V36" s="116"/>
      <c r="W36" s="116"/>
      <c r="X36" s="116"/>
      <c r="Y36" s="116"/>
      <c r="Z36" s="116"/>
      <c r="AA36" s="116"/>
      <c r="AB36" s="116"/>
      <c r="BA36" s="115"/>
      <c r="BB36" s="115"/>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5"/>
      <c r="CD36" s="115"/>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row>
    <row r="37" spans="1:106" ht="15" customHeight="1" x14ac:dyDescent="0.25">
      <c r="A37" s="115"/>
      <c r="B37" s="115"/>
      <c r="C37" s="116"/>
      <c r="D37" s="116"/>
      <c r="E37" s="116"/>
      <c r="F37" s="116"/>
      <c r="G37" s="116"/>
      <c r="H37" s="116"/>
      <c r="I37" s="116"/>
      <c r="J37" s="116"/>
      <c r="K37" s="116"/>
      <c r="L37" s="116"/>
      <c r="M37" s="116"/>
      <c r="N37" s="116"/>
      <c r="O37" s="115"/>
      <c r="P37" s="115"/>
      <c r="Q37" s="116"/>
      <c r="R37" s="116"/>
      <c r="S37" s="116"/>
      <c r="T37" s="116"/>
      <c r="U37" s="116"/>
      <c r="V37" s="116"/>
      <c r="W37" s="116"/>
      <c r="X37" s="116"/>
      <c r="Y37" s="116"/>
      <c r="Z37" s="116"/>
      <c r="AA37" s="116"/>
      <c r="AB37" s="116"/>
      <c r="BA37" s="115"/>
      <c r="BB37" s="115"/>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5"/>
      <c r="CD37" s="115"/>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row>
    <row r="38" spans="1:106" ht="15" customHeight="1" x14ac:dyDescent="0.25">
      <c r="A38" s="115"/>
      <c r="B38" s="115"/>
      <c r="C38" s="116"/>
      <c r="D38" s="116"/>
      <c r="E38" s="116"/>
      <c r="F38" s="116"/>
      <c r="G38" s="116"/>
      <c r="H38" s="116"/>
      <c r="I38" s="116"/>
      <c r="J38" s="116"/>
      <c r="K38" s="116"/>
      <c r="L38" s="116"/>
      <c r="M38" s="116"/>
      <c r="N38" s="116"/>
      <c r="O38" s="115"/>
      <c r="P38" s="115"/>
      <c r="Q38" s="116"/>
      <c r="R38" s="116"/>
      <c r="S38" s="116"/>
      <c r="T38" s="116"/>
      <c r="U38" s="116"/>
      <c r="V38" s="116"/>
      <c r="W38" s="116"/>
      <c r="X38" s="116"/>
      <c r="Y38" s="116"/>
      <c r="Z38" s="116"/>
      <c r="AA38" s="116"/>
      <c r="AB38" s="116"/>
      <c r="BA38" s="115"/>
      <c r="BB38" s="115"/>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5"/>
      <c r="CD38" s="115"/>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row>
    <row r="39" spans="1:106" ht="15" customHeight="1" x14ac:dyDescent="0.25">
      <c r="A39" s="115"/>
      <c r="B39" s="115"/>
      <c r="C39" s="116"/>
      <c r="D39" s="116"/>
      <c r="E39" s="116"/>
      <c r="F39" s="116"/>
      <c r="G39" s="116"/>
      <c r="H39" s="116"/>
      <c r="I39" s="116"/>
      <c r="J39" s="116"/>
      <c r="K39" s="116"/>
      <c r="L39" s="116"/>
      <c r="M39" s="116"/>
      <c r="N39" s="116"/>
      <c r="O39" s="115"/>
      <c r="P39" s="115"/>
      <c r="Q39" s="116"/>
      <c r="R39" s="116"/>
      <c r="S39" s="116"/>
      <c r="T39" s="116"/>
      <c r="U39" s="116"/>
      <c r="V39" s="116"/>
      <c r="W39" s="116"/>
      <c r="X39" s="116"/>
      <c r="Y39" s="116"/>
      <c r="Z39" s="116"/>
      <c r="AA39" s="116"/>
      <c r="AB39" s="116"/>
      <c r="BA39" s="115"/>
      <c r="BB39" s="115"/>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5"/>
      <c r="CD39" s="115"/>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row>
    <row r="40" spans="1:106" ht="15" customHeight="1" x14ac:dyDescent="0.25">
      <c r="A40" s="115"/>
      <c r="B40" s="115"/>
      <c r="C40" s="116"/>
      <c r="D40" s="116"/>
      <c r="E40" s="116"/>
      <c r="F40" s="116"/>
      <c r="G40" s="116"/>
      <c r="H40" s="116"/>
      <c r="I40" s="116"/>
      <c r="J40" s="116"/>
      <c r="K40" s="116"/>
      <c r="L40" s="116"/>
      <c r="M40" s="116"/>
      <c r="N40" s="116"/>
      <c r="O40" s="115"/>
      <c r="P40" s="115"/>
      <c r="Q40" s="116"/>
      <c r="R40" s="116"/>
      <c r="S40" s="116"/>
      <c r="T40" s="116"/>
      <c r="U40" s="116"/>
      <c r="V40" s="116"/>
      <c r="W40" s="116"/>
      <c r="X40" s="116"/>
      <c r="Y40" s="116"/>
      <c r="Z40" s="116"/>
      <c r="AA40" s="116"/>
      <c r="AB40" s="116"/>
      <c r="BA40" s="115"/>
      <c r="BB40" s="115"/>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5"/>
      <c r="CD40" s="115"/>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row>
    <row r="41" spans="1:106" ht="15" customHeight="1" x14ac:dyDescent="0.25">
      <c r="A41" s="115"/>
      <c r="B41" s="115"/>
      <c r="C41" s="116"/>
      <c r="D41" s="116"/>
      <c r="E41" s="116"/>
      <c r="F41" s="116"/>
      <c r="G41" s="116"/>
      <c r="H41" s="116"/>
      <c r="I41" s="116"/>
      <c r="J41" s="116"/>
      <c r="K41" s="116"/>
      <c r="L41" s="116"/>
      <c r="M41" s="116"/>
      <c r="N41" s="116"/>
      <c r="O41" s="115"/>
      <c r="P41" s="115"/>
      <c r="Q41" s="116"/>
      <c r="R41" s="116"/>
      <c r="S41" s="116"/>
      <c r="T41" s="116"/>
      <c r="U41" s="116"/>
      <c r="V41" s="116"/>
      <c r="W41" s="116"/>
      <c r="X41" s="116"/>
      <c r="Y41" s="116"/>
      <c r="Z41" s="116"/>
      <c r="AA41" s="116"/>
      <c r="AB41" s="116"/>
      <c r="BA41" s="115"/>
      <c r="BB41" s="115"/>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5"/>
      <c r="CD41" s="115"/>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row>
    <row r="42" spans="1:106" ht="15" customHeight="1" x14ac:dyDescent="0.25">
      <c r="A42" s="115"/>
      <c r="B42" s="115"/>
      <c r="C42" s="116"/>
      <c r="D42" s="116"/>
      <c r="E42" s="116"/>
      <c r="F42" s="116"/>
      <c r="G42" s="116"/>
      <c r="H42" s="116"/>
      <c r="I42" s="116"/>
      <c r="J42" s="116"/>
      <c r="K42" s="116"/>
      <c r="L42" s="116"/>
      <c r="M42" s="116"/>
      <c r="N42" s="116"/>
      <c r="O42" s="115"/>
      <c r="P42" s="115"/>
      <c r="Q42" s="116"/>
      <c r="R42" s="116"/>
      <c r="S42" s="116"/>
      <c r="T42" s="116"/>
      <c r="U42" s="116"/>
      <c r="V42" s="116"/>
      <c r="W42" s="116"/>
      <c r="X42" s="116"/>
      <c r="Y42" s="116"/>
      <c r="Z42" s="116"/>
      <c r="AA42" s="116"/>
      <c r="AB42" s="116"/>
      <c r="BA42" s="115"/>
      <c r="BB42" s="115"/>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5"/>
      <c r="CD42" s="115"/>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row>
    <row r="43" spans="1:106" ht="15" customHeight="1" x14ac:dyDescent="0.25">
      <c r="A43" s="115"/>
      <c r="B43" s="115"/>
      <c r="C43" s="116"/>
      <c r="D43" s="116"/>
      <c r="E43" s="116"/>
      <c r="F43" s="116"/>
      <c r="G43" s="116"/>
      <c r="H43" s="116"/>
      <c r="I43" s="116"/>
      <c r="J43" s="116"/>
      <c r="K43" s="116"/>
      <c r="L43" s="116"/>
      <c r="M43" s="116"/>
      <c r="N43" s="116"/>
      <c r="O43" s="115"/>
      <c r="P43" s="115"/>
      <c r="Q43" s="116"/>
      <c r="R43" s="116"/>
      <c r="S43" s="116"/>
      <c r="T43" s="116"/>
      <c r="U43" s="116"/>
      <c r="V43" s="116"/>
      <c r="W43" s="116"/>
      <c r="X43" s="116"/>
      <c r="Y43" s="116"/>
      <c r="Z43" s="116"/>
      <c r="AA43" s="116"/>
      <c r="AB43" s="116"/>
      <c r="BA43" s="115"/>
      <c r="BB43" s="115"/>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5"/>
      <c r="CD43" s="115"/>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row>
    <row r="44" spans="1:106" ht="15" customHeight="1" x14ac:dyDescent="0.25">
      <c r="A44" s="115"/>
      <c r="B44" s="115"/>
      <c r="C44" s="116"/>
      <c r="D44" s="116"/>
      <c r="E44" s="116"/>
      <c r="F44" s="116"/>
      <c r="G44" s="116"/>
      <c r="H44" s="116"/>
      <c r="I44" s="116"/>
      <c r="J44" s="116"/>
      <c r="K44" s="116"/>
      <c r="L44" s="116"/>
      <c r="M44" s="116"/>
      <c r="N44" s="116"/>
      <c r="O44" s="115"/>
      <c r="P44" s="115"/>
      <c r="Q44" s="116"/>
      <c r="R44" s="116"/>
      <c r="S44" s="116"/>
      <c r="T44" s="116"/>
      <c r="U44" s="116"/>
      <c r="V44" s="116"/>
      <c r="W44" s="116"/>
      <c r="X44" s="116"/>
      <c r="Y44" s="116"/>
      <c r="Z44" s="116"/>
      <c r="AA44" s="116"/>
      <c r="AB44" s="116"/>
      <c r="BA44" s="115"/>
      <c r="BB44" s="115"/>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5"/>
      <c r="CD44" s="115"/>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row>
    <row r="45" spans="1:106" ht="15" customHeight="1" x14ac:dyDescent="0.25">
      <c r="A45" s="115"/>
      <c r="B45" s="115"/>
      <c r="C45" s="116"/>
      <c r="D45" s="116"/>
      <c r="E45" s="116"/>
      <c r="F45" s="116"/>
      <c r="G45" s="116"/>
      <c r="H45" s="116"/>
      <c r="I45" s="116"/>
      <c r="J45" s="116"/>
      <c r="K45" s="116"/>
      <c r="L45" s="116"/>
      <c r="M45" s="116"/>
      <c r="N45" s="116"/>
      <c r="O45" s="115"/>
      <c r="P45" s="115"/>
      <c r="Q45" s="116"/>
      <c r="R45" s="116"/>
      <c r="S45" s="116"/>
      <c r="T45" s="116"/>
      <c r="U45" s="116"/>
      <c r="V45" s="116"/>
      <c r="W45" s="116"/>
      <c r="X45" s="116"/>
      <c r="Y45" s="116"/>
      <c r="Z45" s="116"/>
      <c r="AA45" s="116"/>
      <c r="AB45" s="116"/>
      <c r="BA45" s="115"/>
      <c r="BB45" s="115"/>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5"/>
      <c r="CD45" s="115"/>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row>
    <row r="46" spans="1:106" ht="15" customHeight="1" x14ac:dyDescent="0.25">
      <c r="A46" s="115"/>
      <c r="B46" s="115"/>
      <c r="C46" s="116"/>
      <c r="D46" s="116"/>
      <c r="E46" s="116"/>
      <c r="F46" s="116"/>
      <c r="G46" s="116"/>
      <c r="H46" s="116"/>
      <c r="I46" s="116"/>
      <c r="J46" s="116"/>
      <c r="K46" s="116"/>
      <c r="L46" s="116"/>
      <c r="M46" s="116"/>
      <c r="N46" s="116"/>
      <c r="O46" s="115"/>
      <c r="P46" s="115"/>
      <c r="Q46" s="116"/>
      <c r="R46" s="116"/>
      <c r="S46" s="116"/>
      <c r="T46" s="116"/>
      <c r="U46" s="116"/>
      <c r="V46" s="116"/>
      <c r="W46" s="116"/>
      <c r="X46" s="116"/>
      <c r="Y46" s="116"/>
      <c r="Z46" s="116"/>
      <c r="AA46" s="116"/>
      <c r="AB46" s="116"/>
      <c r="BA46" s="115"/>
      <c r="BB46" s="115"/>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5"/>
      <c r="CD46" s="115"/>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row>
    <row r="47" spans="1:106" ht="15" customHeight="1" x14ac:dyDescent="0.25">
      <c r="A47" s="115"/>
      <c r="B47" s="115"/>
      <c r="C47" s="116"/>
      <c r="D47" s="116"/>
      <c r="E47" s="116"/>
      <c r="F47" s="116"/>
      <c r="G47" s="116"/>
      <c r="H47" s="116"/>
      <c r="I47" s="116"/>
      <c r="J47" s="116"/>
      <c r="K47" s="116"/>
      <c r="L47" s="116"/>
      <c r="M47" s="116"/>
      <c r="N47" s="116"/>
      <c r="O47" s="115"/>
      <c r="P47" s="115"/>
      <c r="Q47" s="116"/>
      <c r="R47" s="116"/>
      <c r="S47" s="116"/>
      <c r="T47" s="116"/>
      <c r="U47" s="116"/>
      <c r="V47" s="116"/>
      <c r="W47" s="116"/>
      <c r="X47" s="116"/>
      <c r="Y47" s="116"/>
      <c r="Z47" s="116"/>
      <c r="AA47" s="116"/>
      <c r="AB47" s="116"/>
      <c r="BA47" s="115"/>
      <c r="BB47" s="115"/>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c r="CA47" s="116"/>
      <c r="CB47" s="116"/>
      <c r="CC47" s="115"/>
      <c r="CD47" s="115"/>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row>
    <row r="48" spans="1:106" ht="15" customHeight="1" x14ac:dyDescent="0.25">
      <c r="A48" s="115"/>
      <c r="B48" s="115"/>
      <c r="C48" s="116"/>
      <c r="D48" s="116"/>
      <c r="E48" s="116"/>
      <c r="F48" s="116"/>
      <c r="G48" s="116"/>
      <c r="H48" s="116"/>
      <c r="I48" s="116"/>
      <c r="J48" s="116"/>
      <c r="K48" s="116"/>
      <c r="L48" s="116"/>
      <c r="M48" s="116"/>
      <c r="N48" s="116"/>
      <c r="O48" s="115"/>
      <c r="P48" s="115"/>
      <c r="Q48" s="116"/>
      <c r="R48" s="116"/>
      <c r="S48" s="116"/>
      <c r="T48" s="116"/>
      <c r="U48" s="116"/>
      <c r="V48" s="116"/>
      <c r="W48" s="116"/>
      <c r="X48" s="116"/>
      <c r="Y48" s="116"/>
      <c r="Z48" s="116"/>
      <c r="AA48" s="116"/>
      <c r="AB48" s="116"/>
      <c r="BA48" s="115"/>
      <c r="BB48" s="115"/>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5"/>
      <c r="CD48" s="115"/>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row>
    <row r="49" spans="1:106" ht="15" customHeight="1" x14ac:dyDescent="0.25">
      <c r="A49" s="115"/>
      <c r="B49" s="115"/>
      <c r="C49" s="116"/>
      <c r="D49" s="116"/>
      <c r="E49" s="116"/>
      <c r="F49" s="116"/>
      <c r="G49" s="116"/>
      <c r="H49" s="116"/>
      <c r="I49" s="116"/>
      <c r="J49" s="116"/>
      <c r="K49" s="116"/>
      <c r="L49" s="116"/>
      <c r="M49" s="116"/>
      <c r="N49" s="116"/>
      <c r="O49" s="115"/>
      <c r="P49" s="115"/>
      <c r="Q49" s="116"/>
      <c r="R49" s="116"/>
      <c r="S49" s="116"/>
      <c r="T49" s="116"/>
      <c r="U49" s="116"/>
      <c r="V49" s="116"/>
      <c r="W49" s="116"/>
      <c r="X49" s="116"/>
      <c r="Y49" s="116"/>
      <c r="Z49" s="116"/>
      <c r="AA49" s="116"/>
      <c r="AB49" s="116"/>
      <c r="BA49" s="115"/>
      <c r="BB49" s="115"/>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5"/>
      <c r="CD49" s="115"/>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row>
    <row r="50" spans="1:106" ht="15" customHeight="1" x14ac:dyDescent="0.25">
      <c r="A50" s="115"/>
      <c r="B50" s="115"/>
      <c r="C50" s="116"/>
      <c r="D50" s="116"/>
      <c r="E50" s="116"/>
      <c r="F50" s="116"/>
      <c r="G50" s="116"/>
      <c r="H50" s="116"/>
      <c r="I50" s="116"/>
      <c r="J50" s="116"/>
      <c r="K50" s="116"/>
      <c r="L50" s="116"/>
      <c r="M50" s="116"/>
      <c r="N50" s="116"/>
      <c r="O50" s="115"/>
      <c r="P50" s="115"/>
      <c r="Q50" s="116"/>
      <c r="R50" s="116"/>
      <c r="S50" s="116"/>
      <c r="T50" s="116"/>
      <c r="U50" s="116"/>
      <c r="V50" s="116"/>
      <c r="W50" s="116"/>
      <c r="X50" s="116"/>
      <c r="Y50" s="116"/>
      <c r="Z50" s="116"/>
      <c r="AA50" s="116"/>
      <c r="AB50" s="116"/>
      <c r="BA50" s="115"/>
      <c r="BB50" s="115"/>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5"/>
      <c r="CD50" s="115"/>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row>
    <row r="51" spans="1:106" ht="15" customHeight="1" x14ac:dyDescent="0.25">
      <c r="A51" s="115"/>
      <c r="B51" s="115"/>
      <c r="C51" s="116"/>
      <c r="D51" s="116"/>
      <c r="E51" s="116"/>
      <c r="F51" s="116"/>
      <c r="G51" s="116"/>
      <c r="H51" s="116"/>
      <c r="I51" s="116"/>
      <c r="J51" s="116"/>
      <c r="K51" s="116"/>
      <c r="L51" s="116"/>
      <c r="M51" s="116"/>
      <c r="N51" s="116"/>
      <c r="O51" s="115"/>
      <c r="P51" s="115"/>
      <c r="Q51" s="116"/>
      <c r="R51" s="116"/>
      <c r="S51" s="116"/>
      <c r="T51" s="116"/>
      <c r="U51" s="116"/>
      <c r="V51" s="116"/>
      <c r="W51" s="116"/>
      <c r="X51" s="116"/>
      <c r="Y51" s="116"/>
      <c r="Z51" s="116"/>
      <c r="AA51" s="116"/>
      <c r="AB51" s="116"/>
      <c r="BA51" s="115"/>
      <c r="BB51" s="115"/>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5"/>
      <c r="CD51" s="115"/>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row>
    <row r="52" spans="1:106" ht="15" customHeight="1" x14ac:dyDescent="0.25">
      <c r="A52" s="115"/>
      <c r="B52" s="115"/>
      <c r="C52" s="116"/>
      <c r="D52" s="116"/>
      <c r="E52" s="116"/>
      <c r="F52" s="116"/>
      <c r="G52" s="116"/>
      <c r="H52" s="116"/>
      <c r="I52" s="116"/>
      <c r="J52" s="116"/>
      <c r="K52" s="116"/>
      <c r="L52" s="116"/>
      <c r="M52" s="116"/>
      <c r="N52" s="116"/>
      <c r="O52" s="115"/>
      <c r="P52" s="115"/>
      <c r="Q52" s="116"/>
      <c r="R52" s="116"/>
      <c r="S52" s="116"/>
      <c r="T52" s="116"/>
      <c r="U52" s="116"/>
      <c r="V52" s="116"/>
      <c r="W52" s="116"/>
      <c r="X52" s="116"/>
      <c r="Y52" s="116"/>
      <c r="Z52" s="116"/>
      <c r="AA52" s="116"/>
      <c r="AB52" s="116"/>
      <c r="BA52" s="115"/>
      <c r="BB52" s="115"/>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5"/>
      <c r="CD52" s="115"/>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row>
    <row r="53" spans="1:106" ht="15" customHeight="1" x14ac:dyDescent="0.25">
      <c r="A53" s="115"/>
      <c r="B53" s="115"/>
      <c r="C53" s="116"/>
      <c r="D53" s="116"/>
      <c r="E53" s="116"/>
      <c r="F53" s="116"/>
      <c r="G53" s="116"/>
      <c r="H53" s="116"/>
      <c r="I53" s="116"/>
      <c r="J53" s="116"/>
      <c r="K53" s="116"/>
      <c r="L53" s="116"/>
      <c r="M53" s="116"/>
      <c r="N53" s="116"/>
      <c r="O53" s="115"/>
      <c r="P53" s="115"/>
      <c r="Q53" s="116"/>
      <c r="R53" s="116"/>
      <c r="S53" s="116"/>
      <c r="T53" s="116"/>
      <c r="U53" s="116"/>
      <c r="V53" s="116"/>
      <c r="W53" s="116"/>
      <c r="X53" s="116"/>
      <c r="Y53" s="116"/>
      <c r="Z53" s="116"/>
      <c r="AA53" s="116"/>
      <c r="AB53" s="116"/>
      <c r="BA53" s="115"/>
      <c r="BB53" s="115"/>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5"/>
      <c r="CD53" s="115"/>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row>
    <row r="54" spans="1:106" ht="15" customHeight="1" x14ac:dyDescent="0.25">
      <c r="A54" s="115"/>
      <c r="B54" s="115"/>
      <c r="C54" s="116"/>
      <c r="D54" s="116"/>
      <c r="E54" s="116"/>
      <c r="F54" s="116"/>
      <c r="G54" s="116"/>
      <c r="H54" s="116"/>
      <c r="I54" s="116"/>
      <c r="J54" s="116"/>
      <c r="K54" s="116"/>
      <c r="L54" s="116"/>
      <c r="M54" s="116"/>
      <c r="N54" s="116"/>
      <c r="O54" s="115"/>
      <c r="P54" s="115"/>
      <c r="Q54" s="116"/>
      <c r="R54" s="116"/>
      <c r="S54" s="116"/>
      <c r="T54" s="116"/>
      <c r="U54" s="116"/>
      <c r="V54" s="116"/>
      <c r="W54" s="116"/>
      <c r="X54" s="116"/>
      <c r="Y54" s="116"/>
      <c r="Z54" s="116"/>
      <c r="AA54" s="116"/>
      <c r="AB54" s="116"/>
      <c r="BA54" s="115"/>
      <c r="BB54" s="115"/>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5"/>
      <c r="CD54" s="115"/>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row>
    <row r="55" spans="1:106" ht="15" customHeight="1" x14ac:dyDescent="0.25">
      <c r="A55" s="115"/>
      <c r="B55" s="115"/>
      <c r="C55" s="116"/>
      <c r="D55" s="116"/>
      <c r="E55" s="116"/>
      <c r="F55" s="116"/>
      <c r="G55" s="116"/>
      <c r="H55" s="116"/>
      <c r="I55" s="116"/>
      <c r="J55" s="116"/>
      <c r="K55" s="116"/>
      <c r="L55" s="116"/>
      <c r="M55" s="116"/>
      <c r="N55" s="116"/>
      <c r="O55" s="115"/>
      <c r="P55" s="115"/>
      <c r="Q55" s="116"/>
      <c r="R55" s="116"/>
      <c r="S55" s="116"/>
      <c r="T55" s="116"/>
      <c r="U55" s="116"/>
      <c r="V55" s="116"/>
      <c r="W55" s="116"/>
      <c r="X55" s="116"/>
      <c r="Y55" s="116"/>
      <c r="Z55" s="116"/>
      <c r="AA55" s="116"/>
      <c r="AB55" s="116"/>
      <c r="BA55" s="115"/>
      <c r="BB55" s="115"/>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5"/>
      <c r="CD55" s="115"/>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row>
    <row r="56" spans="1:106" ht="15" customHeight="1" x14ac:dyDescent="0.25">
      <c r="A56" s="115"/>
      <c r="B56" s="115"/>
      <c r="C56" s="116"/>
      <c r="D56" s="116"/>
      <c r="E56" s="116"/>
      <c r="F56" s="116"/>
      <c r="G56" s="116"/>
      <c r="H56" s="116"/>
      <c r="I56" s="116"/>
      <c r="J56" s="116"/>
      <c r="K56" s="116"/>
      <c r="L56" s="116"/>
      <c r="M56" s="116"/>
      <c r="N56" s="116"/>
      <c r="O56" s="115"/>
      <c r="P56" s="115"/>
      <c r="Q56" s="116"/>
      <c r="R56" s="116"/>
      <c r="S56" s="116"/>
      <c r="T56" s="116"/>
      <c r="U56" s="116"/>
      <c r="V56" s="116"/>
      <c r="W56" s="116"/>
      <c r="X56" s="116"/>
      <c r="Y56" s="116"/>
      <c r="Z56" s="116"/>
      <c r="AA56" s="116"/>
      <c r="AB56" s="116"/>
      <c r="BA56" s="115"/>
      <c r="BB56" s="115"/>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5"/>
      <c r="CD56" s="115"/>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row>
    <row r="57" spans="1:106" ht="15" customHeight="1" x14ac:dyDescent="0.25">
      <c r="A57" s="115"/>
      <c r="B57" s="115"/>
      <c r="C57" s="116"/>
      <c r="D57" s="116"/>
      <c r="E57" s="116"/>
      <c r="F57" s="116"/>
      <c r="G57" s="116"/>
      <c r="H57" s="116"/>
      <c r="I57" s="116"/>
      <c r="J57" s="116"/>
      <c r="K57" s="116"/>
      <c r="L57" s="116"/>
      <c r="M57" s="116"/>
      <c r="N57" s="116"/>
      <c r="O57" s="115"/>
      <c r="P57" s="115"/>
      <c r="Q57" s="116"/>
      <c r="R57" s="116"/>
      <c r="S57" s="116"/>
      <c r="T57" s="116"/>
      <c r="U57" s="116"/>
      <c r="V57" s="116"/>
      <c r="W57" s="116"/>
      <c r="X57" s="116"/>
      <c r="Y57" s="116"/>
      <c r="Z57" s="116"/>
      <c r="AA57" s="116"/>
      <c r="AB57" s="116"/>
      <c r="BA57" s="115"/>
      <c r="BB57" s="115"/>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5"/>
      <c r="CD57" s="115"/>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row>
    <row r="58" spans="1:106" ht="15" customHeight="1" x14ac:dyDescent="0.25">
      <c r="A58" s="115"/>
      <c r="B58" s="115"/>
      <c r="C58" s="116"/>
      <c r="D58" s="116"/>
      <c r="E58" s="116"/>
      <c r="F58" s="116"/>
      <c r="G58" s="116"/>
      <c r="H58" s="116"/>
      <c r="I58" s="116"/>
      <c r="J58" s="116"/>
      <c r="K58" s="116"/>
      <c r="L58" s="116"/>
      <c r="M58" s="116"/>
      <c r="N58" s="116"/>
      <c r="O58" s="115"/>
      <c r="P58" s="115"/>
      <c r="Q58" s="116"/>
      <c r="R58" s="116"/>
      <c r="S58" s="116"/>
      <c r="T58" s="116"/>
      <c r="U58" s="116"/>
      <c r="V58" s="116"/>
      <c r="W58" s="116"/>
      <c r="X58" s="116"/>
      <c r="Y58" s="116"/>
      <c r="Z58" s="116"/>
      <c r="AA58" s="116"/>
      <c r="AB58" s="116"/>
      <c r="BA58" s="115"/>
      <c r="BB58" s="115"/>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5"/>
      <c r="CD58" s="115"/>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row>
    <row r="59" spans="1:106" ht="15" customHeight="1" x14ac:dyDescent="0.25">
      <c r="A59" s="115"/>
      <c r="B59" s="115"/>
      <c r="C59" s="116"/>
      <c r="D59" s="116"/>
      <c r="E59" s="116"/>
      <c r="F59" s="116"/>
      <c r="G59" s="116"/>
      <c r="H59" s="116"/>
      <c r="I59" s="116"/>
      <c r="J59" s="116"/>
      <c r="K59" s="116"/>
      <c r="L59" s="116"/>
      <c r="M59" s="116"/>
      <c r="N59" s="116"/>
      <c r="O59" s="115"/>
      <c r="P59" s="115"/>
      <c r="Q59" s="116"/>
      <c r="R59" s="116"/>
      <c r="S59" s="116"/>
      <c r="T59" s="116"/>
      <c r="U59" s="116"/>
      <c r="V59" s="116"/>
      <c r="W59" s="116"/>
      <c r="X59" s="116"/>
      <c r="Y59" s="116"/>
      <c r="Z59" s="116"/>
      <c r="AA59" s="116"/>
      <c r="AB59" s="116"/>
      <c r="BA59" s="115"/>
      <c r="BB59" s="115"/>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5"/>
      <c r="CD59" s="115"/>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row>
    <row r="60" spans="1:106" ht="15" customHeight="1" x14ac:dyDescent="0.25">
      <c r="A60" s="115"/>
      <c r="B60" s="115"/>
      <c r="C60" s="116"/>
      <c r="D60" s="116"/>
      <c r="E60" s="116"/>
      <c r="F60" s="116"/>
      <c r="G60" s="116"/>
      <c r="H60" s="116"/>
      <c r="I60" s="116"/>
      <c r="J60" s="116"/>
      <c r="K60" s="116"/>
      <c r="L60" s="116"/>
      <c r="M60" s="116"/>
      <c r="N60" s="116"/>
      <c r="O60" s="115"/>
      <c r="P60" s="115"/>
      <c r="Q60" s="116"/>
      <c r="R60" s="116"/>
      <c r="S60" s="116"/>
      <c r="T60" s="116"/>
      <c r="U60" s="116"/>
      <c r="V60" s="116"/>
      <c r="W60" s="116"/>
      <c r="X60" s="116"/>
      <c r="Y60" s="116"/>
      <c r="Z60" s="116"/>
      <c r="AA60" s="116"/>
      <c r="AB60" s="116"/>
      <c r="BA60" s="115"/>
      <c r="BB60" s="115"/>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5"/>
      <c r="CD60" s="115"/>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row>
    <row r="61" spans="1:106" ht="15" customHeight="1" x14ac:dyDescent="0.25">
      <c r="A61" s="115"/>
      <c r="B61" s="115"/>
      <c r="C61" s="116"/>
      <c r="D61" s="116"/>
      <c r="E61" s="116"/>
      <c r="F61" s="116"/>
      <c r="G61" s="116"/>
      <c r="H61" s="116"/>
      <c r="I61" s="116"/>
      <c r="J61" s="116"/>
      <c r="K61" s="116"/>
      <c r="L61" s="116"/>
      <c r="M61" s="116"/>
      <c r="N61" s="116"/>
      <c r="O61" s="115"/>
      <c r="P61" s="115"/>
      <c r="Q61" s="116"/>
      <c r="R61" s="116"/>
      <c r="S61" s="116"/>
      <c r="T61" s="116"/>
      <c r="U61" s="116"/>
      <c r="V61" s="116"/>
      <c r="W61" s="116"/>
      <c r="X61" s="116"/>
      <c r="Y61" s="116"/>
      <c r="Z61" s="116"/>
      <c r="AA61" s="116"/>
      <c r="AB61" s="116"/>
      <c r="BA61" s="115"/>
      <c r="BB61" s="115"/>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5"/>
      <c r="CD61" s="115"/>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row>
    <row r="62" spans="1:106" ht="15" customHeight="1" x14ac:dyDescent="0.25">
      <c r="A62" s="115"/>
      <c r="B62" s="115"/>
      <c r="C62" s="116"/>
      <c r="D62" s="116"/>
      <c r="E62" s="116"/>
      <c r="F62" s="116"/>
      <c r="G62" s="116"/>
      <c r="H62" s="116"/>
      <c r="I62" s="116"/>
      <c r="J62" s="116"/>
      <c r="K62" s="116"/>
      <c r="L62" s="116"/>
      <c r="M62" s="116"/>
      <c r="N62" s="116"/>
      <c r="O62" s="115"/>
      <c r="P62" s="115"/>
      <c r="Q62" s="116"/>
      <c r="R62" s="116"/>
      <c r="S62" s="116"/>
      <c r="T62" s="116"/>
      <c r="U62" s="116"/>
      <c r="V62" s="116"/>
      <c r="W62" s="116"/>
      <c r="X62" s="116"/>
      <c r="Y62" s="116"/>
      <c r="Z62" s="116"/>
      <c r="AA62" s="116"/>
      <c r="AB62" s="116"/>
      <c r="BA62" s="115"/>
      <c r="BB62" s="115"/>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5"/>
      <c r="CD62" s="115"/>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row>
    <row r="63" spans="1:106" ht="15" customHeight="1" x14ac:dyDescent="0.25">
      <c r="A63" s="115"/>
      <c r="B63" s="115"/>
      <c r="C63" s="116"/>
      <c r="D63" s="116"/>
      <c r="E63" s="116"/>
      <c r="F63" s="116"/>
      <c r="G63" s="116"/>
      <c r="H63" s="116"/>
      <c r="I63" s="116"/>
      <c r="J63" s="116"/>
      <c r="K63" s="116"/>
      <c r="L63" s="116"/>
      <c r="M63" s="116"/>
      <c r="N63" s="116"/>
      <c r="O63" s="115"/>
      <c r="P63" s="115"/>
      <c r="Q63" s="116"/>
      <c r="R63" s="116"/>
      <c r="S63" s="116"/>
      <c r="T63" s="116"/>
      <c r="U63" s="116"/>
      <c r="V63" s="116"/>
      <c r="W63" s="116"/>
      <c r="X63" s="116"/>
      <c r="Y63" s="116"/>
      <c r="Z63" s="116"/>
      <c r="AA63" s="116"/>
      <c r="AB63" s="116"/>
      <c r="BA63" s="115"/>
      <c r="BB63" s="115"/>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5"/>
      <c r="CD63" s="115"/>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row>
    <row r="64" spans="1:106" ht="15" customHeight="1" x14ac:dyDescent="0.25">
      <c r="A64" s="115"/>
      <c r="B64" s="115"/>
      <c r="C64" s="116"/>
      <c r="D64" s="116"/>
      <c r="E64" s="116"/>
      <c r="F64" s="116"/>
      <c r="G64" s="116"/>
      <c r="H64" s="116"/>
      <c r="I64" s="116"/>
      <c r="J64" s="116"/>
      <c r="K64" s="116"/>
      <c r="L64" s="116"/>
      <c r="M64" s="116"/>
      <c r="N64" s="116"/>
      <c r="O64" s="115"/>
      <c r="P64" s="115"/>
      <c r="Q64" s="116"/>
      <c r="R64" s="116"/>
      <c r="S64" s="116"/>
      <c r="T64" s="116"/>
      <c r="U64" s="116"/>
      <c r="V64" s="116"/>
      <c r="W64" s="116"/>
      <c r="X64" s="116"/>
      <c r="Y64" s="116"/>
      <c r="Z64" s="116"/>
      <c r="AA64" s="116"/>
      <c r="AB64" s="116"/>
      <c r="BA64" s="115"/>
      <c r="BB64" s="115"/>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5"/>
      <c r="CD64" s="115"/>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row>
    <row r="65" spans="1:106" ht="15" customHeight="1" x14ac:dyDescent="0.25">
      <c r="A65" s="115"/>
      <c r="B65" s="115"/>
      <c r="C65" s="116"/>
      <c r="D65" s="116"/>
      <c r="E65" s="116"/>
      <c r="F65" s="116"/>
      <c r="G65" s="116"/>
      <c r="H65" s="116"/>
      <c r="I65" s="116"/>
      <c r="J65" s="116"/>
      <c r="K65" s="116"/>
      <c r="L65" s="116"/>
      <c r="M65" s="116"/>
      <c r="N65" s="116"/>
      <c r="O65" s="115"/>
      <c r="P65" s="115"/>
      <c r="Q65" s="116"/>
      <c r="R65" s="116"/>
      <c r="S65" s="116"/>
      <c r="T65" s="116"/>
      <c r="U65" s="116"/>
      <c r="V65" s="116"/>
      <c r="W65" s="116"/>
      <c r="X65" s="116"/>
      <c r="Y65" s="116"/>
      <c r="Z65" s="116"/>
      <c r="AA65" s="116"/>
      <c r="AB65" s="116"/>
      <c r="BA65" s="115"/>
      <c r="BB65" s="115"/>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5"/>
      <c r="CD65" s="115"/>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row>
    <row r="66" spans="1:106" ht="15" customHeight="1" x14ac:dyDescent="0.25">
      <c r="A66" s="115"/>
      <c r="B66" s="115"/>
      <c r="C66" s="116"/>
      <c r="D66" s="116"/>
      <c r="E66" s="116"/>
      <c r="F66" s="116"/>
      <c r="G66" s="116"/>
      <c r="H66" s="116"/>
      <c r="I66" s="116"/>
      <c r="J66" s="116"/>
      <c r="K66" s="116"/>
      <c r="L66" s="116"/>
      <c r="M66" s="116"/>
      <c r="N66" s="116"/>
      <c r="O66" s="115"/>
      <c r="P66" s="115"/>
      <c r="Q66" s="116"/>
      <c r="R66" s="116"/>
      <c r="S66" s="116"/>
      <c r="T66" s="116"/>
      <c r="U66" s="116"/>
      <c r="V66" s="116"/>
      <c r="W66" s="116"/>
      <c r="X66" s="116"/>
      <c r="Y66" s="116"/>
      <c r="Z66" s="116"/>
      <c r="AA66" s="116"/>
      <c r="AB66" s="116"/>
      <c r="BA66" s="115"/>
      <c r="BB66" s="115"/>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5"/>
      <c r="CD66" s="115"/>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row>
    <row r="67" spans="1:106" ht="15" customHeight="1" x14ac:dyDescent="0.25">
      <c r="A67" s="115"/>
      <c r="B67" s="115"/>
      <c r="C67" s="116"/>
      <c r="D67" s="116"/>
      <c r="E67" s="116"/>
      <c r="F67" s="116"/>
      <c r="G67" s="116"/>
      <c r="H67" s="116"/>
      <c r="I67" s="116"/>
      <c r="J67" s="116"/>
      <c r="K67" s="116"/>
      <c r="L67" s="116"/>
      <c r="M67" s="116"/>
      <c r="N67" s="116"/>
      <c r="O67" s="115"/>
      <c r="P67" s="115"/>
      <c r="Q67" s="116"/>
      <c r="R67" s="116"/>
      <c r="S67" s="116"/>
      <c r="T67" s="116"/>
      <c r="U67" s="116"/>
      <c r="V67" s="116"/>
      <c r="W67" s="116"/>
      <c r="X67" s="116"/>
      <c r="Y67" s="116"/>
      <c r="Z67" s="116"/>
      <c r="AA67" s="116"/>
      <c r="AB67" s="116"/>
      <c r="BA67" s="115"/>
      <c r="BB67" s="115"/>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5"/>
      <c r="CD67" s="115"/>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row>
    <row r="68" spans="1:106" ht="15" customHeight="1" x14ac:dyDescent="0.25">
      <c r="A68" s="115"/>
      <c r="B68" s="115"/>
      <c r="C68" s="116"/>
      <c r="D68" s="116"/>
      <c r="E68" s="116"/>
      <c r="F68" s="116"/>
      <c r="G68" s="116"/>
      <c r="H68" s="116"/>
      <c r="I68" s="116"/>
      <c r="J68" s="116"/>
      <c r="K68" s="116"/>
      <c r="L68" s="116"/>
      <c r="M68" s="116"/>
      <c r="N68" s="116"/>
      <c r="O68" s="115"/>
      <c r="P68" s="115"/>
      <c r="Q68" s="116"/>
      <c r="R68" s="116"/>
      <c r="S68" s="116"/>
      <c r="T68" s="116"/>
      <c r="U68" s="116"/>
      <c r="V68" s="116"/>
      <c r="W68" s="116"/>
      <c r="X68" s="116"/>
      <c r="Y68" s="116"/>
      <c r="Z68" s="116"/>
      <c r="AA68" s="116"/>
      <c r="AB68" s="116"/>
      <c r="BA68" s="115"/>
      <c r="BB68" s="115"/>
      <c r="BC68" s="116"/>
      <c r="BD68" s="116"/>
      <c r="BE68" s="116"/>
      <c r="BF68" s="116"/>
      <c r="BG68" s="116"/>
      <c r="BH68" s="116"/>
      <c r="BI68" s="116"/>
      <c r="BJ68" s="116"/>
      <c r="BK68" s="116"/>
      <c r="BL68" s="116"/>
      <c r="BM68" s="116"/>
      <c r="BN68" s="116"/>
      <c r="BO68" s="116"/>
      <c r="BP68" s="116"/>
      <c r="BQ68" s="116"/>
      <c r="BR68" s="116"/>
      <c r="BS68" s="116"/>
      <c r="BT68" s="116"/>
      <c r="BU68" s="116"/>
      <c r="BV68" s="116"/>
      <c r="BW68" s="116"/>
      <c r="BX68" s="116"/>
      <c r="BY68" s="116"/>
      <c r="BZ68" s="116"/>
      <c r="CA68" s="116"/>
      <c r="CB68" s="116"/>
      <c r="CC68" s="115"/>
      <c r="CD68" s="115"/>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row>
    <row r="69" spans="1:106" ht="15" customHeight="1" x14ac:dyDescent="0.25">
      <c r="A69" s="115"/>
      <c r="B69" s="115"/>
      <c r="C69" s="116"/>
      <c r="D69" s="116"/>
      <c r="E69" s="116"/>
      <c r="F69" s="116"/>
      <c r="G69" s="116"/>
      <c r="H69" s="116"/>
      <c r="I69" s="116"/>
      <c r="J69" s="116"/>
      <c r="K69" s="116"/>
      <c r="L69" s="116"/>
      <c r="M69" s="116"/>
      <c r="N69" s="116"/>
      <c r="O69" s="115"/>
      <c r="P69" s="115"/>
      <c r="Q69" s="116"/>
      <c r="R69" s="116"/>
      <c r="S69" s="116"/>
      <c r="T69" s="116"/>
      <c r="U69" s="116"/>
      <c r="V69" s="116"/>
      <c r="W69" s="116"/>
      <c r="X69" s="116"/>
      <c r="Y69" s="116"/>
      <c r="Z69" s="116"/>
      <c r="AA69" s="116"/>
      <c r="AB69" s="116"/>
      <c r="BA69" s="115"/>
      <c r="BB69" s="115"/>
      <c r="BC69" s="116"/>
      <c r="BD69" s="116"/>
      <c r="BE69" s="116"/>
      <c r="BF69" s="116"/>
      <c r="BG69" s="116"/>
      <c r="BH69" s="116"/>
      <c r="BI69" s="116"/>
      <c r="BJ69" s="116"/>
      <c r="BK69" s="116"/>
      <c r="BL69" s="116"/>
      <c r="BM69" s="116"/>
      <c r="BN69" s="116"/>
      <c r="BO69" s="116"/>
      <c r="BP69" s="116"/>
      <c r="BQ69" s="116"/>
      <c r="BR69" s="116"/>
      <c r="BS69" s="116"/>
      <c r="BT69" s="116"/>
      <c r="BU69" s="116"/>
      <c r="BV69" s="116"/>
      <c r="BW69" s="116"/>
      <c r="BX69" s="116"/>
      <c r="BY69" s="116"/>
      <c r="BZ69" s="116"/>
      <c r="CA69" s="116"/>
      <c r="CB69" s="116"/>
      <c r="CC69" s="115"/>
      <c r="CD69" s="115"/>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row>
    <row r="70" spans="1:106" ht="15" customHeight="1" x14ac:dyDescent="0.25">
      <c r="A70" s="115"/>
      <c r="B70" s="115"/>
      <c r="C70" s="116"/>
      <c r="D70" s="116"/>
      <c r="E70" s="116"/>
      <c r="F70" s="116"/>
      <c r="G70" s="116"/>
      <c r="H70" s="116"/>
      <c r="I70" s="116"/>
      <c r="J70" s="116"/>
      <c r="K70" s="116"/>
      <c r="L70" s="116"/>
      <c r="M70" s="116"/>
      <c r="N70" s="116"/>
      <c r="O70" s="115"/>
      <c r="P70" s="115"/>
      <c r="Q70" s="116"/>
      <c r="R70" s="116"/>
      <c r="S70" s="116"/>
      <c r="T70" s="116"/>
      <c r="U70" s="116"/>
      <c r="V70" s="116"/>
      <c r="W70" s="116"/>
      <c r="X70" s="116"/>
      <c r="Y70" s="116"/>
      <c r="Z70" s="116"/>
      <c r="AA70" s="116"/>
      <c r="AB70" s="116"/>
      <c r="BA70" s="115"/>
      <c r="BB70" s="115"/>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5"/>
      <c r="CD70" s="115"/>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row>
    <row r="71" spans="1:106" ht="15" customHeight="1" x14ac:dyDescent="0.25">
      <c r="A71" s="115"/>
      <c r="B71" s="115"/>
      <c r="C71" s="116"/>
      <c r="D71" s="116"/>
      <c r="E71" s="116"/>
      <c r="F71" s="116"/>
      <c r="G71" s="116"/>
      <c r="H71" s="116"/>
      <c r="I71" s="116"/>
      <c r="J71" s="116"/>
      <c r="K71" s="116"/>
      <c r="L71" s="116"/>
      <c r="M71" s="116"/>
      <c r="N71" s="116"/>
      <c r="O71" s="115"/>
      <c r="P71" s="115"/>
      <c r="Q71" s="116"/>
      <c r="R71" s="116"/>
      <c r="S71" s="116"/>
      <c r="T71" s="116"/>
      <c r="U71" s="116"/>
      <c r="V71" s="116"/>
      <c r="W71" s="116"/>
      <c r="X71" s="116"/>
      <c r="Y71" s="116"/>
      <c r="Z71" s="116"/>
      <c r="AA71" s="116"/>
      <c r="AB71" s="116"/>
      <c r="BA71" s="115"/>
      <c r="BB71" s="115"/>
      <c r="BC71" s="116"/>
      <c r="BD71" s="116"/>
      <c r="BE71" s="116"/>
      <c r="BF71" s="116"/>
      <c r="BG71" s="116"/>
      <c r="BH71" s="116"/>
      <c r="BI71" s="116"/>
      <c r="BJ71" s="116"/>
      <c r="BK71" s="116"/>
      <c r="BL71" s="116"/>
      <c r="BM71" s="116"/>
      <c r="BN71" s="116"/>
      <c r="BO71" s="116"/>
      <c r="BP71" s="116"/>
      <c r="BQ71" s="116"/>
      <c r="BR71" s="116"/>
      <c r="BS71" s="116"/>
      <c r="BT71" s="116"/>
      <c r="BU71" s="116"/>
      <c r="BV71" s="116"/>
      <c r="BW71" s="116"/>
      <c r="BX71" s="116"/>
      <c r="BY71" s="116"/>
      <c r="BZ71" s="116"/>
      <c r="CA71" s="116"/>
      <c r="CB71" s="116"/>
      <c r="CC71" s="115"/>
      <c r="CD71" s="115"/>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row>
    <row r="72" spans="1:106" ht="15" customHeight="1" x14ac:dyDescent="0.25">
      <c r="A72" s="115"/>
      <c r="B72" s="115"/>
      <c r="C72" s="116"/>
      <c r="D72" s="116"/>
      <c r="E72" s="116"/>
      <c r="F72" s="116"/>
      <c r="G72" s="116"/>
      <c r="H72" s="116"/>
      <c r="I72" s="116"/>
      <c r="J72" s="116"/>
      <c r="K72" s="116"/>
      <c r="L72" s="116"/>
      <c r="M72" s="116"/>
      <c r="N72" s="116"/>
      <c r="O72" s="115"/>
      <c r="P72" s="115"/>
      <c r="Q72" s="116"/>
      <c r="R72" s="116"/>
      <c r="S72" s="116"/>
      <c r="T72" s="116"/>
      <c r="U72" s="116"/>
      <c r="V72" s="116"/>
      <c r="W72" s="116"/>
      <c r="X72" s="116"/>
      <c r="Y72" s="116"/>
      <c r="Z72" s="116"/>
      <c r="AA72" s="116"/>
      <c r="AB72" s="116"/>
      <c r="BA72" s="115"/>
      <c r="BB72" s="115"/>
      <c r="BC72" s="116"/>
      <c r="BD72" s="116"/>
      <c r="BE72" s="116"/>
      <c r="BF72" s="116"/>
      <c r="BG72" s="116"/>
      <c r="BH72" s="116"/>
      <c r="BI72" s="116"/>
      <c r="BJ72" s="116"/>
      <c r="BK72" s="116"/>
      <c r="BL72" s="116"/>
      <c r="BM72" s="116"/>
      <c r="BN72" s="116"/>
      <c r="BO72" s="116"/>
      <c r="BP72" s="116"/>
      <c r="BQ72" s="116"/>
      <c r="BR72" s="116"/>
      <c r="BS72" s="116"/>
      <c r="BT72" s="116"/>
      <c r="BU72" s="116"/>
      <c r="BV72" s="116"/>
      <c r="BW72" s="116"/>
      <c r="BX72" s="116"/>
      <c r="BY72" s="116"/>
      <c r="BZ72" s="116"/>
      <c r="CA72" s="116"/>
      <c r="CB72" s="116"/>
      <c r="CC72" s="115"/>
      <c r="CD72" s="115"/>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row>
    <row r="73" spans="1:106" ht="15" customHeight="1" x14ac:dyDescent="0.25">
      <c r="A73" s="115"/>
      <c r="B73" s="115"/>
      <c r="C73" s="116"/>
      <c r="D73" s="116"/>
      <c r="E73" s="116"/>
      <c r="F73" s="116"/>
      <c r="G73" s="116"/>
      <c r="H73" s="116"/>
      <c r="I73" s="116"/>
      <c r="J73" s="116"/>
      <c r="K73" s="116"/>
      <c r="L73" s="116"/>
      <c r="M73" s="116"/>
      <c r="N73" s="116"/>
      <c r="O73" s="115"/>
      <c r="P73" s="115"/>
      <c r="Q73" s="116"/>
      <c r="R73" s="116"/>
      <c r="S73" s="116"/>
      <c r="T73" s="116"/>
      <c r="U73" s="116"/>
      <c r="V73" s="116"/>
      <c r="W73" s="116"/>
      <c r="X73" s="116"/>
      <c r="Y73" s="116"/>
      <c r="Z73" s="116"/>
      <c r="AA73" s="116"/>
      <c r="AB73" s="116"/>
      <c r="BA73" s="115"/>
      <c r="BB73" s="115"/>
      <c r="BC73" s="116"/>
      <c r="BD73" s="116"/>
      <c r="BE73" s="116"/>
      <c r="BF73" s="116"/>
      <c r="BG73" s="116"/>
      <c r="BH73" s="116"/>
      <c r="BI73" s="116"/>
      <c r="BJ73" s="116"/>
      <c r="BK73" s="116"/>
      <c r="BL73" s="116"/>
      <c r="BM73" s="116"/>
      <c r="BN73" s="116"/>
      <c r="BO73" s="116"/>
      <c r="BP73" s="116"/>
      <c r="BQ73" s="116"/>
      <c r="BR73" s="116"/>
      <c r="BS73" s="116"/>
      <c r="BT73" s="116"/>
      <c r="BU73" s="116"/>
      <c r="BV73" s="116"/>
      <c r="BW73" s="116"/>
      <c r="BX73" s="116"/>
      <c r="BY73" s="116"/>
      <c r="BZ73" s="116"/>
      <c r="CA73" s="116"/>
      <c r="CB73" s="116"/>
      <c r="CC73" s="115"/>
      <c r="CD73" s="115"/>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row>
    <row r="74" spans="1:106" ht="15" customHeight="1" x14ac:dyDescent="0.25">
      <c r="A74" s="115"/>
      <c r="B74" s="115"/>
      <c r="C74" s="116"/>
      <c r="D74" s="116"/>
      <c r="E74" s="116"/>
      <c r="F74" s="116"/>
      <c r="G74" s="116"/>
      <c r="H74" s="116"/>
      <c r="I74" s="116"/>
      <c r="J74" s="116"/>
      <c r="K74" s="116"/>
      <c r="L74" s="116"/>
      <c r="M74" s="116"/>
      <c r="N74" s="116"/>
      <c r="O74" s="115"/>
      <c r="P74" s="115"/>
      <c r="Q74" s="116"/>
      <c r="R74" s="116"/>
      <c r="S74" s="116"/>
      <c r="T74" s="116"/>
      <c r="U74" s="116"/>
      <c r="V74" s="116"/>
      <c r="W74" s="116"/>
      <c r="X74" s="116"/>
      <c r="Y74" s="116"/>
      <c r="Z74" s="116"/>
      <c r="AA74" s="116"/>
      <c r="AB74" s="116"/>
      <c r="BA74" s="115"/>
      <c r="BB74" s="115"/>
      <c r="BC74" s="116"/>
      <c r="BD74" s="116"/>
      <c r="BE74" s="116"/>
      <c r="BF74" s="116"/>
      <c r="BG74" s="116"/>
      <c r="BH74" s="116"/>
      <c r="BI74" s="116"/>
      <c r="BJ74" s="116"/>
      <c r="BK74" s="116"/>
      <c r="BL74" s="116"/>
      <c r="BM74" s="116"/>
      <c r="BN74" s="116"/>
      <c r="BO74" s="116"/>
      <c r="BP74" s="116"/>
      <c r="BQ74" s="116"/>
      <c r="BR74" s="116"/>
      <c r="BS74" s="116"/>
      <c r="BT74" s="116"/>
      <c r="BU74" s="116"/>
      <c r="BV74" s="116"/>
      <c r="BW74" s="116"/>
      <c r="BX74" s="116"/>
      <c r="BY74" s="116"/>
      <c r="BZ74" s="116"/>
      <c r="CA74" s="116"/>
      <c r="CB74" s="116"/>
      <c r="CC74" s="115"/>
      <c r="CD74" s="115"/>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row>
    <row r="75" spans="1:106" ht="15" customHeight="1" x14ac:dyDescent="0.25">
      <c r="A75" s="115"/>
      <c r="B75" s="115"/>
      <c r="C75" s="116"/>
      <c r="D75" s="116"/>
      <c r="E75" s="116"/>
      <c r="F75" s="116"/>
      <c r="G75" s="116"/>
      <c r="H75" s="116"/>
      <c r="I75" s="116"/>
      <c r="J75" s="116"/>
      <c r="K75" s="116"/>
      <c r="L75" s="116"/>
      <c r="M75" s="116"/>
      <c r="N75" s="116"/>
      <c r="O75" s="115"/>
      <c r="P75" s="115"/>
      <c r="Q75" s="116"/>
      <c r="R75" s="116"/>
      <c r="S75" s="116"/>
      <c r="T75" s="116"/>
      <c r="U75" s="116"/>
      <c r="V75" s="116"/>
      <c r="W75" s="116"/>
      <c r="X75" s="116"/>
      <c r="Y75" s="116"/>
      <c r="Z75" s="116"/>
      <c r="AA75" s="116"/>
      <c r="AB75" s="116"/>
      <c r="BA75" s="115"/>
      <c r="BB75" s="115"/>
      <c r="BC75" s="116"/>
      <c r="BD75" s="116"/>
      <c r="BE75" s="116"/>
      <c r="BF75" s="116"/>
      <c r="BG75" s="116"/>
      <c r="BH75" s="116"/>
      <c r="BI75" s="116"/>
      <c r="BJ75" s="116"/>
      <c r="BK75" s="116"/>
      <c r="BL75" s="116"/>
      <c r="BM75" s="116"/>
      <c r="BN75" s="116"/>
      <c r="BO75" s="116"/>
      <c r="BP75" s="116"/>
      <c r="BQ75" s="116"/>
      <c r="BR75" s="116"/>
      <c r="BS75" s="116"/>
      <c r="BT75" s="116"/>
      <c r="BU75" s="116"/>
      <c r="BV75" s="116"/>
      <c r="BW75" s="116"/>
      <c r="BX75" s="116"/>
      <c r="BY75" s="116"/>
      <c r="BZ75" s="116"/>
      <c r="CA75" s="116"/>
      <c r="CB75" s="116"/>
      <c r="CC75" s="115"/>
      <c r="CD75" s="115"/>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row>
    <row r="76" spans="1:106" ht="15" customHeight="1" x14ac:dyDescent="0.25">
      <c r="A76" s="115"/>
      <c r="B76" s="115"/>
      <c r="C76" s="116"/>
      <c r="D76" s="116"/>
      <c r="E76" s="116"/>
      <c r="F76" s="116"/>
      <c r="G76" s="116"/>
      <c r="H76" s="116"/>
      <c r="I76" s="116"/>
      <c r="J76" s="116"/>
      <c r="K76" s="116"/>
      <c r="L76" s="116"/>
      <c r="M76" s="116"/>
      <c r="N76" s="116"/>
      <c r="O76" s="115"/>
      <c r="P76" s="115"/>
      <c r="Q76" s="116"/>
      <c r="R76" s="116"/>
      <c r="S76" s="116"/>
      <c r="T76" s="116"/>
      <c r="U76" s="116"/>
      <c r="V76" s="116"/>
      <c r="W76" s="116"/>
      <c r="X76" s="116"/>
      <c r="Y76" s="116"/>
      <c r="Z76" s="116"/>
      <c r="AA76" s="116"/>
      <c r="AB76" s="116"/>
      <c r="BA76" s="115"/>
      <c r="BB76" s="115"/>
      <c r="BC76" s="116"/>
      <c r="BD76" s="116"/>
      <c r="BE76" s="116"/>
      <c r="BF76" s="116"/>
      <c r="BG76" s="116"/>
      <c r="BH76" s="116"/>
      <c r="BI76" s="116"/>
      <c r="BJ76" s="116"/>
      <c r="BK76" s="116"/>
      <c r="BL76" s="116"/>
      <c r="BM76" s="116"/>
      <c r="BN76" s="116"/>
      <c r="BO76" s="116"/>
      <c r="BP76" s="116"/>
      <c r="BQ76" s="116"/>
      <c r="BR76" s="116"/>
      <c r="BS76" s="116"/>
      <c r="BT76" s="116"/>
      <c r="BU76" s="116"/>
      <c r="BV76" s="116"/>
      <c r="BW76" s="116"/>
      <c r="BX76" s="116"/>
      <c r="BY76" s="116"/>
      <c r="BZ76" s="116"/>
      <c r="CA76" s="116"/>
      <c r="CB76" s="116"/>
      <c r="CC76" s="115"/>
      <c r="CD76" s="115"/>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row>
    <row r="77" spans="1:106" ht="15" customHeight="1" x14ac:dyDescent="0.25">
      <c r="A77" s="115"/>
      <c r="B77" s="115"/>
      <c r="C77" s="116"/>
      <c r="D77" s="116"/>
      <c r="E77" s="116"/>
      <c r="F77" s="116"/>
      <c r="G77" s="116"/>
      <c r="H77" s="116"/>
      <c r="I77" s="116"/>
      <c r="J77" s="116"/>
      <c r="K77" s="116"/>
      <c r="L77" s="116"/>
      <c r="M77" s="116"/>
      <c r="N77" s="116"/>
      <c r="O77" s="115"/>
      <c r="P77" s="115"/>
      <c r="Q77" s="116"/>
      <c r="R77" s="116"/>
      <c r="S77" s="116"/>
      <c r="T77" s="116"/>
      <c r="U77" s="116"/>
      <c r="V77" s="116"/>
      <c r="W77" s="116"/>
      <c r="X77" s="116"/>
      <c r="Y77" s="116"/>
      <c r="Z77" s="116"/>
      <c r="AA77" s="116"/>
      <c r="AB77" s="116"/>
      <c r="BA77" s="115"/>
      <c r="BB77" s="115"/>
      <c r="BC77" s="116"/>
      <c r="BD77" s="116"/>
      <c r="BE77" s="116"/>
      <c r="BF77" s="116"/>
      <c r="BG77" s="116"/>
      <c r="BH77" s="116"/>
      <c r="BI77" s="116"/>
      <c r="BJ77" s="116"/>
      <c r="BK77" s="116"/>
      <c r="BL77" s="116"/>
      <c r="BM77" s="116"/>
      <c r="BN77" s="116"/>
      <c r="BO77" s="116"/>
      <c r="BP77" s="116"/>
      <c r="BQ77" s="116"/>
      <c r="BR77" s="116"/>
      <c r="BS77" s="116"/>
      <c r="BT77" s="116"/>
      <c r="BU77" s="116"/>
      <c r="BV77" s="116"/>
      <c r="BW77" s="116"/>
      <c r="BX77" s="116"/>
      <c r="BY77" s="116"/>
      <c r="BZ77" s="116"/>
      <c r="CA77" s="116"/>
      <c r="CB77" s="116"/>
      <c r="CC77" s="115"/>
      <c r="CD77" s="115"/>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row>
    <row r="78" spans="1:106" ht="15" customHeight="1" x14ac:dyDescent="0.25">
      <c r="A78" s="115"/>
      <c r="B78" s="115"/>
      <c r="C78" s="116"/>
      <c r="D78" s="116"/>
      <c r="E78" s="116"/>
      <c r="F78" s="116"/>
      <c r="G78" s="116"/>
      <c r="H78" s="116"/>
      <c r="I78" s="116"/>
      <c r="J78" s="116"/>
      <c r="K78" s="116"/>
      <c r="L78" s="116"/>
      <c r="M78" s="116"/>
      <c r="N78" s="116"/>
      <c r="O78" s="115"/>
      <c r="P78" s="115"/>
      <c r="Q78" s="116"/>
      <c r="R78" s="116"/>
      <c r="S78" s="116"/>
      <c r="T78" s="116"/>
      <c r="U78" s="116"/>
      <c r="V78" s="116"/>
      <c r="W78" s="116"/>
      <c r="X78" s="116"/>
      <c r="Y78" s="116"/>
      <c r="Z78" s="116"/>
      <c r="AA78" s="116"/>
      <c r="AB78" s="116"/>
      <c r="BA78" s="115"/>
      <c r="BB78" s="115"/>
      <c r="BC78" s="116"/>
      <c r="BD78" s="116"/>
      <c r="BE78" s="116"/>
      <c r="BF78" s="116"/>
      <c r="BG78" s="116"/>
      <c r="BH78" s="116"/>
      <c r="BI78" s="116"/>
      <c r="BJ78" s="116"/>
      <c r="BK78" s="116"/>
      <c r="BL78" s="116"/>
      <c r="BM78" s="116"/>
      <c r="BN78" s="116"/>
      <c r="BO78" s="116"/>
      <c r="BP78" s="116"/>
      <c r="BQ78" s="116"/>
      <c r="BR78" s="116"/>
      <c r="BS78" s="116"/>
      <c r="BT78" s="116"/>
      <c r="BU78" s="116"/>
      <c r="BV78" s="116"/>
      <c r="BW78" s="116"/>
      <c r="BX78" s="116"/>
      <c r="BY78" s="116"/>
      <c r="BZ78" s="116"/>
      <c r="CA78" s="116"/>
      <c r="CB78" s="116"/>
      <c r="CC78" s="115"/>
      <c r="CD78" s="115"/>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row>
    <row r="79" spans="1:106" ht="15" customHeight="1" x14ac:dyDescent="0.25">
      <c r="A79" s="115"/>
      <c r="B79" s="115"/>
      <c r="C79" s="116"/>
      <c r="D79" s="116"/>
      <c r="E79" s="116"/>
      <c r="F79" s="116"/>
      <c r="G79" s="116"/>
      <c r="H79" s="116"/>
      <c r="I79" s="116"/>
      <c r="J79" s="116"/>
      <c r="K79" s="116"/>
      <c r="L79" s="116"/>
      <c r="M79" s="116"/>
      <c r="N79" s="116"/>
      <c r="O79" s="115"/>
      <c r="P79" s="115"/>
      <c r="Q79" s="116"/>
      <c r="R79" s="116"/>
      <c r="S79" s="116"/>
      <c r="T79" s="116"/>
      <c r="U79" s="116"/>
      <c r="V79" s="116"/>
      <c r="W79" s="116"/>
      <c r="X79" s="116"/>
      <c r="Y79" s="116"/>
      <c r="Z79" s="116"/>
      <c r="AA79" s="116"/>
      <c r="AB79" s="116"/>
      <c r="BA79" s="115"/>
      <c r="BB79" s="115"/>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116"/>
      <c r="CC79" s="115"/>
      <c r="CD79" s="115"/>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row>
    <row r="80" spans="1:106" ht="15" customHeight="1" x14ac:dyDescent="0.25">
      <c r="A80" s="115"/>
      <c r="B80" s="115"/>
      <c r="C80" s="116"/>
      <c r="D80" s="116"/>
      <c r="E80" s="116"/>
      <c r="F80" s="116"/>
      <c r="G80" s="116"/>
      <c r="H80" s="116"/>
      <c r="I80" s="116"/>
      <c r="J80" s="116"/>
      <c r="K80" s="116"/>
      <c r="L80" s="116"/>
      <c r="M80" s="116"/>
      <c r="N80" s="116"/>
      <c r="O80" s="115"/>
      <c r="P80" s="115"/>
      <c r="Q80" s="116"/>
      <c r="R80" s="116"/>
      <c r="S80" s="116"/>
      <c r="T80" s="116"/>
      <c r="U80" s="116"/>
      <c r="V80" s="116"/>
      <c r="W80" s="116"/>
      <c r="X80" s="116"/>
      <c r="Y80" s="116"/>
      <c r="Z80" s="116"/>
      <c r="AA80" s="116"/>
      <c r="AB80" s="116"/>
      <c r="BA80" s="115"/>
      <c r="BB80" s="115"/>
      <c r="BC80" s="116"/>
      <c r="BD80" s="116"/>
      <c r="BE80" s="116"/>
      <c r="BF80" s="116"/>
      <c r="BG80" s="116"/>
      <c r="BH80" s="116"/>
      <c r="BI80" s="116"/>
      <c r="BJ80" s="116"/>
      <c r="BK80" s="116"/>
      <c r="BL80" s="116"/>
      <c r="BM80" s="116"/>
      <c r="BN80" s="116"/>
      <c r="BO80" s="116"/>
      <c r="BP80" s="116"/>
      <c r="BQ80" s="116"/>
      <c r="BR80" s="116"/>
      <c r="BS80" s="116"/>
      <c r="BT80" s="116"/>
      <c r="BU80" s="116"/>
      <c r="BV80" s="116"/>
      <c r="BW80" s="116"/>
      <c r="BX80" s="116"/>
      <c r="BY80" s="116"/>
      <c r="BZ80" s="116"/>
      <c r="CA80" s="116"/>
      <c r="CB80" s="116"/>
      <c r="CC80" s="115"/>
      <c r="CD80" s="115"/>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row>
    <row r="81" spans="1:106" ht="15" customHeight="1" x14ac:dyDescent="0.25">
      <c r="A81" s="115"/>
      <c r="B81" s="115"/>
      <c r="C81" s="116"/>
      <c r="D81" s="116"/>
      <c r="E81" s="116"/>
      <c r="F81" s="116"/>
      <c r="G81" s="116"/>
      <c r="H81" s="116"/>
      <c r="I81" s="116"/>
      <c r="J81" s="116"/>
      <c r="K81" s="116"/>
      <c r="L81" s="116"/>
      <c r="M81" s="116"/>
      <c r="N81" s="116"/>
      <c r="O81" s="115"/>
      <c r="P81" s="115"/>
      <c r="Q81" s="116"/>
      <c r="R81" s="116"/>
      <c r="S81" s="116"/>
      <c r="T81" s="116"/>
      <c r="U81" s="116"/>
      <c r="V81" s="116"/>
      <c r="W81" s="116"/>
      <c r="X81" s="116"/>
      <c r="Y81" s="116"/>
      <c r="Z81" s="116"/>
      <c r="AA81" s="116"/>
      <c r="AB81" s="116"/>
      <c r="BA81" s="115"/>
      <c r="BB81" s="115"/>
      <c r="BC81" s="116"/>
      <c r="BD81" s="116"/>
      <c r="BE81" s="116"/>
      <c r="BF81" s="116"/>
      <c r="BG81" s="116"/>
      <c r="BH81" s="116"/>
      <c r="BI81" s="116"/>
      <c r="BJ81" s="116"/>
      <c r="BK81" s="116"/>
      <c r="BL81" s="116"/>
      <c r="BM81" s="116"/>
      <c r="BN81" s="116"/>
      <c r="BO81" s="116"/>
      <c r="BP81" s="116"/>
      <c r="BQ81" s="116"/>
      <c r="BR81" s="116"/>
      <c r="BS81" s="116"/>
      <c r="BT81" s="116"/>
      <c r="BU81" s="116"/>
      <c r="BV81" s="116"/>
      <c r="BW81" s="116"/>
      <c r="BX81" s="116"/>
      <c r="BY81" s="116"/>
      <c r="BZ81" s="116"/>
      <c r="CA81" s="116"/>
      <c r="CB81" s="116"/>
      <c r="CC81" s="115"/>
      <c r="CD81" s="115"/>
      <c r="CE81" s="117"/>
      <c r="CF81" s="117"/>
      <c r="CG81" s="117"/>
      <c r="CH81" s="117"/>
      <c r="CI81" s="117"/>
      <c r="CJ81" s="117"/>
      <c r="CK81" s="117"/>
      <c r="CL81" s="117"/>
      <c r="CM81" s="117"/>
      <c r="CN81" s="117"/>
      <c r="CO81" s="117"/>
      <c r="CP81" s="117"/>
      <c r="CQ81" s="117"/>
      <c r="CR81" s="117"/>
      <c r="CS81" s="117"/>
      <c r="CT81" s="117"/>
      <c r="CU81" s="117"/>
      <c r="CV81" s="117"/>
      <c r="CW81" s="117"/>
      <c r="CX81" s="117"/>
      <c r="CY81" s="117"/>
      <c r="CZ81" s="117"/>
      <c r="DA81" s="117"/>
      <c r="DB81" s="117"/>
    </row>
    <row r="82" spans="1:106" ht="15" customHeight="1" x14ac:dyDescent="0.25">
      <c r="A82" s="115"/>
      <c r="B82" s="115"/>
      <c r="C82" s="116"/>
      <c r="D82" s="116"/>
      <c r="E82" s="116"/>
      <c r="F82" s="116"/>
      <c r="G82" s="116"/>
      <c r="H82" s="116"/>
      <c r="I82" s="116"/>
      <c r="J82" s="116"/>
      <c r="K82" s="116"/>
      <c r="L82" s="116"/>
      <c r="M82" s="116"/>
      <c r="N82" s="116"/>
      <c r="O82" s="115"/>
      <c r="P82" s="115"/>
      <c r="Q82" s="116"/>
      <c r="R82" s="116"/>
      <c r="S82" s="116"/>
      <c r="T82" s="116"/>
      <c r="U82" s="116"/>
      <c r="V82" s="116"/>
      <c r="W82" s="116"/>
      <c r="X82" s="116"/>
      <c r="Y82" s="116"/>
      <c r="Z82" s="116"/>
      <c r="AA82" s="116"/>
      <c r="AB82" s="116"/>
      <c r="BA82" s="115"/>
      <c r="BB82" s="115"/>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5"/>
      <c r="CD82" s="115"/>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row>
    <row r="83" spans="1:106" ht="15" customHeight="1" x14ac:dyDescent="0.25">
      <c r="A83" s="115"/>
      <c r="B83" s="115"/>
      <c r="C83" s="116"/>
      <c r="D83" s="116"/>
      <c r="E83" s="116"/>
      <c r="F83" s="116"/>
      <c r="G83" s="116"/>
      <c r="H83" s="116"/>
      <c r="I83" s="116"/>
      <c r="J83" s="116"/>
      <c r="K83" s="116"/>
      <c r="L83" s="116"/>
      <c r="M83" s="116"/>
      <c r="N83" s="116"/>
      <c r="O83" s="115"/>
      <c r="P83" s="115"/>
      <c r="Q83" s="116"/>
      <c r="R83" s="116"/>
      <c r="S83" s="116"/>
      <c r="T83" s="116"/>
      <c r="U83" s="116"/>
      <c r="V83" s="116"/>
      <c r="W83" s="116"/>
      <c r="X83" s="116"/>
      <c r="Y83" s="116"/>
      <c r="Z83" s="116"/>
      <c r="AA83" s="116"/>
      <c r="AB83" s="116"/>
      <c r="BA83" s="115"/>
      <c r="BB83" s="115"/>
      <c r="BC83" s="116"/>
      <c r="BD83" s="116"/>
      <c r="BE83" s="116"/>
      <c r="BF83" s="116"/>
      <c r="BG83" s="116"/>
      <c r="BH83" s="116"/>
      <c r="BI83" s="116"/>
      <c r="BJ83" s="116"/>
      <c r="BK83" s="116"/>
      <c r="BL83" s="116"/>
      <c r="BM83" s="116"/>
      <c r="BN83" s="116"/>
      <c r="BO83" s="116"/>
      <c r="BP83" s="116"/>
      <c r="BQ83" s="116"/>
      <c r="BR83" s="116"/>
      <c r="BS83" s="116"/>
      <c r="BT83" s="116"/>
      <c r="BU83" s="116"/>
      <c r="BV83" s="116"/>
      <c r="BW83" s="116"/>
      <c r="BX83" s="116"/>
      <c r="BY83" s="116"/>
      <c r="BZ83" s="116"/>
      <c r="CA83" s="116"/>
      <c r="CB83" s="116"/>
      <c r="CC83" s="115"/>
      <c r="CD83" s="115"/>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row>
    <row r="84" spans="1:106" ht="15" customHeight="1" x14ac:dyDescent="0.25">
      <c r="A84" s="115"/>
      <c r="B84" s="115"/>
      <c r="C84" s="116"/>
      <c r="D84" s="116"/>
      <c r="E84" s="116"/>
      <c r="F84" s="116"/>
      <c r="G84" s="116"/>
      <c r="H84" s="116"/>
      <c r="I84" s="116"/>
      <c r="J84" s="116"/>
      <c r="K84" s="116"/>
      <c r="L84" s="116"/>
      <c r="M84" s="116"/>
      <c r="N84" s="116"/>
      <c r="O84" s="115"/>
      <c r="P84" s="115"/>
      <c r="Q84" s="116"/>
      <c r="R84" s="116"/>
      <c r="S84" s="116"/>
      <c r="T84" s="116"/>
      <c r="U84" s="116"/>
      <c r="V84" s="116"/>
      <c r="W84" s="116"/>
      <c r="X84" s="116"/>
      <c r="Y84" s="116"/>
      <c r="Z84" s="116"/>
      <c r="AA84" s="116"/>
      <c r="AB84" s="116"/>
      <c r="BA84" s="115"/>
      <c r="BB84" s="115"/>
      <c r="BC84" s="116"/>
      <c r="BD84" s="116"/>
      <c r="BE84" s="116"/>
      <c r="BF84" s="116"/>
      <c r="BG84" s="116"/>
      <c r="BH84" s="116"/>
      <c r="BI84" s="116"/>
      <c r="BJ84" s="116"/>
      <c r="BK84" s="116"/>
      <c r="BL84" s="116"/>
      <c r="BM84" s="116"/>
      <c r="BN84" s="116"/>
      <c r="BO84" s="116"/>
      <c r="BP84" s="116"/>
      <c r="BQ84" s="116"/>
      <c r="BR84" s="116"/>
      <c r="BS84" s="116"/>
      <c r="BT84" s="116"/>
      <c r="BU84" s="116"/>
      <c r="BV84" s="116"/>
      <c r="BW84" s="116"/>
      <c r="BX84" s="116"/>
      <c r="BY84" s="116"/>
      <c r="BZ84" s="116"/>
      <c r="CA84" s="116"/>
      <c r="CB84" s="116"/>
      <c r="CC84" s="115"/>
      <c r="CD84" s="115"/>
      <c r="CE84" s="117"/>
      <c r="CF84" s="117"/>
      <c r="CG84" s="117"/>
      <c r="CH84" s="117"/>
      <c r="CI84" s="117"/>
      <c r="CJ84" s="117"/>
      <c r="CK84" s="117"/>
      <c r="CL84" s="117"/>
      <c r="CM84" s="117"/>
      <c r="CN84" s="117"/>
      <c r="CO84" s="117"/>
      <c r="CP84" s="117"/>
      <c r="CQ84" s="117"/>
      <c r="CR84" s="117"/>
      <c r="CS84" s="117"/>
      <c r="CT84" s="117"/>
      <c r="CU84" s="117"/>
      <c r="CV84" s="117"/>
      <c r="CW84" s="117"/>
      <c r="CX84" s="117"/>
      <c r="CY84" s="117"/>
      <c r="CZ84" s="117"/>
      <c r="DA84" s="117"/>
      <c r="DB84" s="117"/>
    </row>
    <row r="85" spans="1:106" ht="15" customHeight="1" x14ac:dyDescent="0.25">
      <c r="A85" s="115"/>
      <c r="B85" s="115"/>
      <c r="C85" s="116"/>
      <c r="D85" s="116"/>
      <c r="E85" s="116"/>
      <c r="F85" s="116"/>
      <c r="G85" s="116"/>
      <c r="H85" s="116"/>
      <c r="I85" s="116"/>
      <c r="J85" s="116"/>
      <c r="K85" s="116"/>
      <c r="L85" s="116"/>
      <c r="M85" s="116"/>
      <c r="N85" s="116"/>
      <c r="O85" s="115"/>
      <c r="P85" s="115"/>
      <c r="Q85" s="116"/>
      <c r="R85" s="116"/>
      <c r="S85" s="116"/>
      <c r="T85" s="116"/>
      <c r="U85" s="116"/>
      <c r="V85" s="116"/>
      <c r="W85" s="116"/>
      <c r="X85" s="116"/>
      <c r="Y85" s="116"/>
      <c r="Z85" s="116"/>
      <c r="AA85" s="116"/>
      <c r="AB85" s="116"/>
      <c r="BA85" s="115"/>
      <c r="BB85" s="115"/>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116"/>
      <c r="BY85" s="116"/>
      <c r="BZ85" s="116"/>
      <c r="CA85" s="116"/>
      <c r="CB85" s="116"/>
      <c r="CC85" s="115"/>
      <c r="CD85" s="115"/>
      <c r="CE85" s="117"/>
      <c r="CF85" s="117"/>
      <c r="CG85" s="117"/>
      <c r="CH85" s="117"/>
      <c r="CI85" s="117"/>
      <c r="CJ85" s="117"/>
      <c r="CK85" s="117"/>
      <c r="CL85" s="117"/>
      <c r="CM85" s="117"/>
      <c r="CN85" s="117"/>
      <c r="CO85" s="117"/>
      <c r="CP85" s="117"/>
      <c r="CQ85" s="117"/>
      <c r="CR85" s="117"/>
      <c r="CS85" s="117"/>
      <c r="CT85" s="117"/>
      <c r="CU85" s="117"/>
      <c r="CV85" s="117"/>
      <c r="CW85" s="117"/>
      <c r="CX85" s="117"/>
      <c r="CY85" s="117"/>
      <c r="CZ85" s="117"/>
      <c r="DA85" s="117"/>
      <c r="DB85" s="117"/>
    </row>
    <row r="86" spans="1:106" ht="15" customHeight="1" x14ac:dyDescent="0.25">
      <c r="A86" s="115"/>
      <c r="B86" s="115"/>
      <c r="C86" s="116"/>
      <c r="D86" s="116"/>
      <c r="E86" s="116"/>
      <c r="F86" s="116"/>
      <c r="G86" s="116"/>
      <c r="H86" s="116"/>
      <c r="I86" s="116"/>
      <c r="J86" s="116"/>
      <c r="K86" s="116"/>
      <c r="L86" s="116"/>
      <c r="M86" s="116"/>
      <c r="N86" s="116"/>
      <c r="O86" s="115"/>
      <c r="P86" s="115"/>
      <c r="Q86" s="116"/>
      <c r="R86" s="116"/>
      <c r="S86" s="116"/>
      <c r="T86" s="116"/>
      <c r="U86" s="116"/>
      <c r="V86" s="116"/>
      <c r="W86" s="116"/>
      <c r="X86" s="116"/>
      <c r="Y86" s="116"/>
      <c r="Z86" s="116"/>
      <c r="AA86" s="116"/>
      <c r="AB86" s="116"/>
      <c r="BA86" s="115"/>
      <c r="BB86" s="115"/>
      <c r="BC86" s="116"/>
      <c r="BD86" s="116"/>
      <c r="BE86" s="116"/>
      <c r="BF86" s="116"/>
      <c r="BG86" s="116"/>
      <c r="BH86" s="116"/>
      <c r="BI86" s="116"/>
      <c r="BJ86" s="116"/>
      <c r="BK86" s="116"/>
      <c r="BL86" s="116"/>
      <c r="BM86" s="116"/>
      <c r="BN86" s="116"/>
      <c r="BO86" s="116"/>
      <c r="BP86" s="116"/>
      <c r="BQ86" s="116"/>
      <c r="BR86" s="116"/>
      <c r="BS86" s="116"/>
      <c r="BT86" s="116"/>
      <c r="BU86" s="116"/>
      <c r="BV86" s="116"/>
      <c r="BW86" s="116"/>
      <c r="BX86" s="116"/>
      <c r="BY86" s="116"/>
      <c r="BZ86" s="116"/>
      <c r="CA86" s="116"/>
      <c r="CB86" s="116"/>
      <c r="CC86" s="115"/>
      <c r="CD86" s="115"/>
      <c r="CE86" s="117"/>
      <c r="CF86" s="117"/>
      <c r="CG86" s="117"/>
      <c r="CH86" s="117"/>
      <c r="CI86" s="117"/>
      <c r="CJ86" s="117"/>
      <c r="CK86" s="117"/>
      <c r="CL86" s="117"/>
      <c r="CM86" s="117"/>
      <c r="CN86" s="117"/>
      <c r="CO86" s="117"/>
      <c r="CP86" s="117"/>
      <c r="CQ86" s="117"/>
      <c r="CR86" s="117"/>
      <c r="CS86" s="117"/>
      <c r="CT86" s="117"/>
      <c r="CU86" s="117"/>
      <c r="CV86" s="117"/>
      <c r="CW86" s="117"/>
      <c r="CX86" s="117"/>
      <c r="CY86" s="117"/>
      <c r="CZ86" s="117"/>
      <c r="DA86" s="117"/>
      <c r="DB86" s="117"/>
    </row>
    <row r="87" spans="1:106" ht="15" customHeight="1" x14ac:dyDescent="0.25">
      <c r="A87" s="115"/>
      <c r="B87" s="115"/>
      <c r="C87" s="116"/>
      <c r="D87" s="116"/>
      <c r="E87" s="116"/>
      <c r="F87" s="116"/>
      <c r="G87" s="116"/>
      <c r="H87" s="116"/>
      <c r="I87" s="116"/>
      <c r="J87" s="116"/>
      <c r="K87" s="116"/>
      <c r="L87" s="116"/>
      <c r="M87" s="116"/>
      <c r="N87" s="116"/>
      <c r="O87" s="115"/>
      <c r="P87" s="115"/>
      <c r="Q87" s="116"/>
      <c r="R87" s="116"/>
      <c r="S87" s="116"/>
      <c r="T87" s="116"/>
      <c r="U87" s="116"/>
      <c r="V87" s="116"/>
      <c r="W87" s="116"/>
      <c r="X87" s="116"/>
      <c r="Y87" s="116"/>
      <c r="Z87" s="116"/>
      <c r="AA87" s="116"/>
      <c r="AB87" s="116"/>
      <c r="BA87" s="115"/>
      <c r="BB87" s="115"/>
      <c r="BC87" s="116"/>
      <c r="BD87" s="116"/>
      <c r="BE87" s="116"/>
      <c r="BF87" s="116"/>
      <c r="BG87" s="116"/>
      <c r="BH87" s="116"/>
      <c r="BI87" s="116"/>
      <c r="BJ87" s="116"/>
      <c r="BK87" s="116"/>
      <c r="BL87" s="116"/>
      <c r="BM87" s="116"/>
      <c r="BN87" s="116"/>
      <c r="BO87" s="116"/>
      <c r="BP87" s="116"/>
      <c r="BQ87" s="116"/>
      <c r="BR87" s="116"/>
      <c r="BS87" s="116"/>
      <c r="BT87" s="116"/>
      <c r="BU87" s="116"/>
      <c r="BV87" s="116"/>
      <c r="BW87" s="116"/>
      <c r="BX87" s="116"/>
      <c r="BY87" s="116"/>
      <c r="BZ87" s="116"/>
      <c r="CA87" s="116"/>
      <c r="CB87" s="116"/>
      <c r="CC87" s="115"/>
      <c r="CD87" s="115"/>
      <c r="CE87" s="117"/>
      <c r="CF87" s="117"/>
      <c r="CG87" s="117"/>
      <c r="CH87" s="117"/>
      <c r="CI87" s="117"/>
      <c r="CJ87" s="117"/>
      <c r="CK87" s="117"/>
      <c r="CL87" s="117"/>
      <c r="CM87" s="117"/>
      <c r="CN87" s="117"/>
      <c r="CO87" s="117"/>
      <c r="CP87" s="117"/>
      <c r="CQ87" s="117"/>
      <c r="CR87" s="117"/>
      <c r="CS87" s="117"/>
      <c r="CT87" s="117"/>
      <c r="CU87" s="117"/>
      <c r="CV87" s="117"/>
      <c r="CW87" s="117"/>
      <c r="CX87" s="117"/>
      <c r="CY87" s="117"/>
      <c r="CZ87" s="117"/>
      <c r="DA87" s="117"/>
      <c r="DB87" s="117"/>
    </row>
    <row r="88" spans="1:106" ht="15" customHeight="1" x14ac:dyDescent="0.25">
      <c r="A88" s="115"/>
      <c r="B88" s="115"/>
      <c r="C88" s="116"/>
      <c r="D88" s="116"/>
      <c r="E88" s="116"/>
      <c r="F88" s="116"/>
      <c r="G88" s="116"/>
      <c r="H88" s="116"/>
      <c r="I88" s="116"/>
      <c r="J88" s="116"/>
      <c r="K88" s="116"/>
      <c r="L88" s="116"/>
      <c r="M88" s="116"/>
      <c r="N88" s="116"/>
      <c r="O88" s="115"/>
      <c r="P88" s="115"/>
      <c r="Q88" s="116"/>
      <c r="R88" s="116"/>
      <c r="S88" s="116"/>
      <c r="T88" s="116"/>
      <c r="U88" s="116"/>
      <c r="V88" s="116"/>
      <c r="W88" s="116"/>
      <c r="X88" s="116"/>
      <c r="Y88" s="116"/>
      <c r="Z88" s="116"/>
      <c r="AA88" s="116"/>
      <c r="AB88" s="116"/>
      <c r="BA88" s="115"/>
      <c r="BB88" s="115"/>
      <c r="BC88" s="116"/>
      <c r="BD88" s="116"/>
      <c r="BE88" s="116"/>
      <c r="BF88" s="116"/>
      <c r="BG88" s="116"/>
      <c r="BH88" s="116"/>
      <c r="BI88" s="116"/>
      <c r="BJ88" s="116"/>
      <c r="BK88" s="116"/>
      <c r="BL88" s="116"/>
      <c r="BM88" s="116"/>
      <c r="BN88" s="116"/>
      <c r="BO88" s="116"/>
      <c r="BP88" s="116"/>
      <c r="BQ88" s="116"/>
      <c r="BR88" s="116"/>
      <c r="BS88" s="116"/>
      <c r="BT88" s="116"/>
      <c r="BU88" s="116"/>
      <c r="BV88" s="116"/>
      <c r="BW88" s="116"/>
      <c r="BX88" s="116"/>
      <c r="BY88" s="116"/>
      <c r="BZ88" s="116"/>
      <c r="CA88" s="116"/>
      <c r="CB88" s="116"/>
      <c r="CC88" s="115"/>
      <c r="CD88" s="115"/>
      <c r="CE88" s="117"/>
      <c r="CF88" s="117"/>
      <c r="CG88" s="117"/>
      <c r="CH88" s="117"/>
      <c r="CI88" s="117"/>
      <c r="CJ88" s="117"/>
      <c r="CK88" s="117"/>
      <c r="CL88" s="117"/>
      <c r="CM88" s="117"/>
      <c r="CN88" s="117"/>
      <c r="CO88" s="117"/>
      <c r="CP88" s="117"/>
      <c r="CQ88" s="117"/>
      <c r="CR88" s="117"/>
      <c r="CS88" s="117"/>
      <c r="CT88" s="117"/>
      <c r="CU88" s="117"/>
      <c r="CV88" s="117"/>
      <c r="CW88" s="117"/>
      <c r="CX88" s="117"/>
      <c r="CY88" s="117"/>
      <c r="CZ88" s="117"/>
      <c r="DA88" s="117"/>
      <c r="DB88" s="117"/>
    </row>
    <row r="89" spans="1:106" ht="15" customHeight="1" x14ac:dyDescent="0.25">
      <c r="A89" s="115"/>
      <c r="B89" s="115"/>
      <c r="C89" s="116"/>
      <c r="D89" s="116"/>
      <c r="E89" s="116"/>
      <c r="F89" s="116"/>
      <c r="G89" s="116"/>
      <c r="H89" s="116"/>
      <c r="I89" s="116"/>
      <c r="J89" s="116"/>
      <c r="K89" s="116"/>
      <c r="L89" s="116"/>
      <c r="M89" s="116"/>
      <c r="N89" s="116"/>
      <c r="O89" s="115"/>
      <c r="P89" s="115"/>
      <c r="Q89" s="116"/>
      <c r="R89" s="116"/>
      <c r="S89" s="116"/>
      <c r="T89" s="116"/>
      <c r="U89" s="116"/>
      <c r="V89" s="116"/>
      <c r="W89" s="116"/>
      <c r="X89" s="116"/>
      <c r="Y89" s="116"/>
      <c r="Z89" s="116"/>
      <c r="AA89" s="116"/>
      <c r="AB89" s="116"/>
      <c r="BA89" s="115"/>
      <c r="BB89" s="115"/>
      <c r="BC89" s="116"/>
      <c r="BD89" s="116"/>
      <c r="BE89" s="116"/>
      <c r="BF89" s="116"/>
      <c r="BG89" s="116"/>
      <c r="BH89" s="116"/>
      <c r="BI89" s="116"/>
      <c r="BJ89" s="116"/>
      <c r="BK89" s="116"/>
      <c r="BL89" s="116"/>
      <c r="BM89" s="116"/>
      <c r="BN89" s="116"/>
      <c r="BO89" s="116"/>
      <c r="BP89" s="116"/>
      <c r="BQ89" s="116"/>
      <c r="BR89" s="116"/>
      <c r="BS89" s="116"/>
      <c r="BT89" s="116"/>
      <c r="BU89" s="116"/>
      <c r="BV89" s="116"/>
      <c r="BW89" s="116"/>
      <c r="BX89" s="116"/>
      <c r="BY89" s="116"/>
      <c r="BZ89" s="116"/>
      <c r="CA89" s="116"/>
      <c r="CB89" s="116"/>
      <c r="CC89" s="115"/>
      <c r="CD89" s="115"/>
      <c r="CE89" s="117"/>
      <c r="CF89" s="117"/>
      <c r="CG89" s="117"/>
      <c r="CH89" s="117"/>
      <c r="CI89" s="117"/>
      <c r="CJ89" s="117"/>
      <c r="CK89" s="117"/>
      <c r="CL89" s="117"/>
      <c r="CM89" s="117"/>
      <c r="CN89" s="117"/>
      <c r="CO89" s="117"/>
      <c r="CP89" s="117"/>
      <c r="CQ89" s="117"/>
      <c r="CR89" s="117"/>
      <c r="CS89" s="117"/>
      <c r="CT89" s="117"/>
      <c r="CU89" s="117"/>
      <c r="CV89" s="117"/>
      <c r="CW89" s="117"/>
      <c r="CX89" s="117"/>
      <c r="CY89" s="117"/>
      <c r="CZ89" s="117"/>
      <c r="DA89" s="117"/>
      <c r="DB89" s="117"/>
    </row>
    <row r="90" spans="1:106" ht="15" customHeight="1" x14ac:dyDescent="0.25">
      <c r="A90" s="115"/>
      <c r="B90" s="115"/>
      <c r="C90" s="116"/>
      <c r="D90" s="116"/>
      <c r="E90" s="116"/>
      <c r="F90" s="116"/>
      <c r="G90" s="116"/>
      <c r="H90" s="116"/>
      <c r="I90" s="116"/>
      <c r="J90" s="116"/>
      <c r="K90" s="116"/>
      <c r="L90" s="116"/>
      <c r="M90" s="116"/>
      <c r="N90" s="116"/>
      <c r="O90" s="115"/>
      <c r="P90" s="115"/>
      <c r="Q90" s="116"/>
      <c r="R90" s="116"/>
      <c r="S90" s="116"/>
      <c r="T90" s="116"/>
      <c r="U90" s="116"/>
      <c r="V90" s="116"/>
      <c r="W90" s="116"/>
      <c r="X90" s="116"/>
      <c r="Y90" s="116"/>
      <c r="Z90" s="116"/>
      <c r="AA90" s="116"/>
      <c r="AB90" s="116"/>
      <c r="BA90" s="115"/>
      <c r="BB90" s="115"/>
      <c r="BC90" s="116"/>
      <c r="BD90" s="116"/>
      <c r="BE90" s="116"/>
      <c r="BF90" s="116"/>
      <c r="BG90" s="116"/>
      <c r="BH90" s="116"/>
      <c r="BI90" s="116"/>
      <c r="BJ90" s="116"/>
      <c r="BK90" s="116"/>
      <c r="BL90" s="116"/>
      <c r="BM90" s="116"/>
      <c r="BN90" s="116"/>
      <c r="BO90" s="116"/>
      <c r="BP90" s="116"/>
      <c r="BQ90" s="116"/>
      <c r="BR90" s="116"/>
      <c r="BS90" s="116"/>
      <c r="BT90" s="116"/>
      <c r="BU90" s="116"/>
      <c r="BV90" s="116"/>
      <c r="BW90" s="116"/>
      <c r="BX90" s="116"/>
      <c r="BY90" s="116"/>
      <c r="BZ90" s="116"/>
      <c r="CA90" s="116"/>
      <c r="CB90" s="116"/>
      <c r="CC90" s="115"/>
      <c r="CD90" s="115"/>
      <c r="CE90" s="117"/>
      <c r="CF90" s="117"/>
      <c r="CG90" s="117"/>
      <c r="CH90" s="117"/>
      <c r="CI90" s="117"/>
      <c r="CJ90" s="117"/>
      <c r="CK90" s="117"/>
      <c r="CL90" s="117"/>
      <c r="CM90" s="117"/>
      <c r="CN90" s="117"/>
      <c r="CO90" s="117"/>
      <c r="CP90" s="117"/>
      <c r="CQ90" s="117"/>
      <c r="CR90" s="117"/>
      <c r="CS90" s="117"/>
      <c r="CT90" s="117"/>
      <c r="CU90" s="117"/>
      <c r="CV90" s="117"/>
      <c r="CW90" s="117"/>
      <c r="CX90" s="117"/>
      <c r="CY90" s="117"/>
      <c r="CZ90" s="117"/>
      <c r="DA90" s="117"/>
      <c r="DB90" s="117"/>
    </row>
    <row r="91" spans="1:106" ht="15" customHeight="1" x14ac:dyDescent="0.25">
      <c r="A91" s="115"/>
      <c r="B91" s="115"/>
      <c r="C91" s="116"/>
      <c r="D91" s="116"/>
      <c r="E91" s="116"/>
      <c r="F91" s="116"/>
      <c r="G91" s="116"/>
      <c r="H91" s="116"/>
      <c r="I91" s="116"/>
      <c r="J91" s="116"/>
      <c r="K91" s="116"/>
      <c r="L91" s="116"/>
      <c r="M91" s="116"/>
      <c r="N91" s="116"/>
      <c r="O91" s="115"/>
      <c r="P91" s="115"/>
      <c r="Q91" s="116"/>
      <c r="R91" s="116"/>
      <c r="S91" s="116"/>
      <c r="T91" s="116"/>
      <c r="U91" s="116"/>
      <c r="V91" s="116"/>
      <c r="W91" s="116"/>
      <c r="X91" s="116"/>
      <c r="Y91" s="116"/>
      <c r="Z91" s="116"/>
      <c r="AA91" s="116"/>
      <c r="AB91" s="116"/>
      <c r="BA91" s="115"/>
      <c r="BB91" s="115"/>
      <c r="BC91" s="116"/>
      <c r="BD91" s="116"/>
      <c r="BE91" s="116"/>
      <c r="BF91" s="116"/>
      <c r="BG91" s="116"/>
      <c r="BH91" s="116"/>
      <c r="BI91" s="116"/>
      <c r="BJ91" s="116"/>
      <c r="BK91" s="116"/>
      <c r="BL91" s="116"/>
      <c r="BM91" s="116"/>
      <c r="BN91" s="116"/>
      <c r="BO91" s="116"/>
      <c r="BP91" s="116"/>
      <c r="BQ91" s="116"/>
      <c r="BR91" s="116"/>
      <c r="BS91" s="116"/>
      <c r="BT91" s="116"/>
      <c r="BU91" s="116"/>
      <c r="BV91" s="116"/>
      <c r="BW91" s="116"/>
      <c r="BX91" s="116"/>
      <c r="BY91" s="116"/>
      <c r="BZ91" s="116"/>
      <c r="CA91" s="116"/>
      <c r="CB91" s="116"/>
      <c r="CC91" s="115"/>
      <c r="CD91" s="115"/>
      <c r="CE91" s="117"/>
      <c r="CF91" s="117"/>
      <c r="CG91" s="117"/>
      <c r="CH91" s="117"/>
      <c r="CI91" s="117"/>
      <c r="CJ91" s="117"/>
      <c r="CK91" s="117"/>
      <c r="CL91" s="117"/>
      <c r="CM91" s="117"/>
      <c r="CN91" s="117"/>
      <c r="CO91" s="117"/>
      <c r="CP91" s="117"/>
      <c r="CQ91" s="117"/>
      <c r="CR91" s="117"/>
      <c r="CS91" s="117"/>
      <c r="CT91" s="117"/>
      <c r="CU91" s="117"/>
      <c r="CV91" s="117"/>
      <c r="CW91" s="117"/>
      <c r="CX91" s="117"/>
      <c r="CY91" s="117"/>
      <c r="CZ91" s="117"/>
      <c r="DA91" s="117"/>
      <c r="DB91" s="117"/>
    </row>
    <row r="92" spans="1:106" ht="15" customHeight="1" x14ac:dyDescent="0.25">
      <c r="A92" s="115"/>
      <c r="B92" s="115"/>
      <c r="C92" s="116"/>
      <c r="D92" s="116"/>
      <c r="E92" s="116"/>
      <c r="F92" s="116"/>
      <c r="G92" s="116"/>
      <c r="H92" s="116"/>
      <c r="I92" s="116"/>
      <c r="J92" s="116"/>
      <c r="K92" s="116"/>
      <c r="L92" s="116"/>
      <c r="M92" s="116"/>
      <c r="N92" s="116"/>
      <c r="O92" s="115"/>
      <c r="P92" s="115"/>
      <c r="Q92" s="116"/>
      <c r="R92" s="116"/>
      <c r="S92" s="116"/>
      <c r="T92" s="116"/>
      <c r="U92" s="116"/>
      <c r="V92" s="116"/>
      <c r="W92" s="116"/>
      <c r="X92" s="116"/>
      <c r="Y92" s="116"/>
      <c r="Z92" s="116"/>
      <c r="AA92" s="116"/>
      <c r="AB92" s="116"/>
      <c r="BA92" s="115"/>
      <c r="BB92" s="115"/>
      <c r="BC92" s="116"/>
      <c r="BD92" s="116"/>
      <c r="BE92" s="116"/>
      <c r="BF92" s="116"/>
      <c r="BG92" s="116"/>
      <c r="BH92" s="116"/>
      <c r="BI92" s="116"/>
      <c r="BJ92" s="116"/>
      <c r="BK92" s="116"/>
      <c r="BL92" s="116"/>
      <c r="BM92" s="116"/>
      <c r="BN92" s="116"/>
      <c r="BO92" s="116"/>
      <c r="BP92" s="116"/>
      <c r="BQ92" s="116"/>
      <c r="BR92" s="116"/>
      <c r="BS92" s="116"/>
      <c r="BT92" s="116"/>
      <c r="BU92" s="116"/>
      <c r="BV92" s="116"/>
      <c r="BW92" s="116"/>
      <c r="BX92" s="116"/>
      <c r="BY92" s="116"/>
      <c r="BZ92" s="116"/>
      <c r="CA92" s="116"/>
      <c r="CB92" s="116"/>
      <c r="CC92" s="115"/>
      <c r="CD92" s="115"/>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row>
    <row r="93" spans="1:106" ht="15" customHeight="1" x14ac:dyDescent="0.25">
      <c r="A93" s="115"/>
      <c r="B93" s="115"/>
      <c r="C93" s="116"/>
      <c r="D93" s="116"/>
      <c r="E93" s="116"/>
      <c r="F93" s="116"/>
      <c r="G93" s="116"/>
      <c r="H93" s="116"/>
      <c r="I93" s="116"/>
      <c r="J93" s="116"/>
      <c r="K93" s="116"/>
      <c r="L93" s="116"/>
      <c r="M93" s="116"/>
      <c r="N93" s="116"/>
      <c r="O93" s="115"/>
      <c r="P93" s="115"/>
      <c r="Q93" s="116"/>
      <c r="R93" s="116"/>
      <c r="S93" s="116"/>
      <c r="T93" s="116"/>
      <c r="U93" s="116"/>
      <c r="V93" s="116"/>
      <c r="W93" s="116"/>
      <c r="X93" s="116"/>
      <c r="Y93" s="116"/>
      <c r="Z93" s="116"/>
      <c r="AA93" s="116"/>
      <c r="AB93" s="116"/>
      <c r="BA93" s="115"/>
      <c r="BB93" s="115"/>
      <c r="BC93" s="116"/>
      <c r="BD93" s="116"/>
      <c r="BE93" s="116"/>
      <c r="BF93" s="116"/>
      <c r="BG93" s="116"/>
      <c r="BH93" s="116"/>
      <c r="BI93" s="116"/>
      <c r="BJ93" s="116"/>
      <c r="BK93" s="116"/>
      <c r="BL93" s="116"/>
      <c r="BM93" s="116"/>
      <c r="BN93" s="116"/>
      <c r="BO93" s="116"/>
      <c r="BP93" s="116"/>
      <c r="BQ93" s="116"/>
      <c r="BR93" s="116"/>
      <c r="BS93" s="116"/>
      <c r="BT93" s="116"/>
      <c r="BU93" s="116"/>
      <c r="BV93" s="116"/>
      <c r="BW93" s="116"/>
      <c r="BX93" s="116"/>
      <c r="BY93" s="116"/>
      <c r="BZ93" s="116"/>
      <c r="CA93" s="116"/>
      <c r="CB93" s="116"/>
      <c r="CC93" s="115"/>
      <c r="CD93" s="115"/>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row>
    <row r="94" spans="1:106" ht="15" customHeight="1" x14ac:dyDescent="0.25">
      <c r="A94" s="115"/>
      <c r="B94" s="115"/>
      <c r="C94" s="116"/>
      <c r="D94" s="116"/>
      <c r="E94" s="116"/>
      <c r="F94" s="116"/>
      <c r="G94" s="116"/>
      <c r="H94" s="116"/>
      <c r="I94" s="116"/>
      <c r="J94" s="116"/>
      <c r="K94" s="116"/>
      <c r="L94" s="116"/>
      <c r="M94" s="116"/>
      <c r="N94" s="116"/>
      <c r="O94" s="115"/>
      <c r="P94" s="115"/>
      <c r="Q94" s="116"/>
      <c r="R94" s="116"/>
      <c r="S94" s="116"/>
      <c r="T94" s="116"/>
      <c r="U94" s="116"/>
      <c r="V94" s="116"/>
      <c r="W94" s="116"/>
      <c r="X94" s="116"/>
      <c r="Y94" s="116"/>
      <c r="Z94" s="116"/>
      <c r="AA94" s="116"/>
      <c r="AB94" s="116"/>
      <c r="BA94" s="115"/>
      <c r="BB94" s="115"/>
      <c r="BC94" s="116"/>
      <c r="BD94" s="116"/>
      <c r="BE94" s="116"/>
      <c r="BF94" s="116"/>
      <c r="BG94" s="116"/>
      <c r="BH94" s="116"/>
      <c r="BI94" s="116"/>
      <c r="BJ94" s="116"/>
      <c r="BK94" s="116"/>
      <c r="BL94" s="116"/>
      <c r="BM94" s="116"/>
      <c r="BN94" s="116"/>
      <c r="BO94" s="116"/>
      <c r="BP94" s="116"/>
      <c r="BQ94" s="116"/>
      <c r="BR94" s="116"/>
      <c r="BS94" s="116"/>
      <c r="BT94" s="116"/>
      <c r="BU94" s="116"/>
      <c r="BV94" s="116"/>
      <c r="BW94" s="116"/>
      <c r="BX94" s="116"/>
      <c r="BY94" s="116"/>
      <c r="BZ94" s="116"/>
      <c r="CA94" s="116"/>
      <c r="CB94" s="116"/>
      <c r="CC94" s="115"/>
      <c r="CD94" s="115"/>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row>
    <row r="95" spans="1:106" ht="15" customHeight="1" x14ac:dyDescent="0.25">
      <c r="A95" s="115"/>
      <c r="B95" s="115"/>
      <c r="C95" s="116"/>
      <c r="D95" s="116"/>
      <c r="E95" s="116"/>
      <c r="F95" s="116"/>
      <c r="G95" s="116"/>
      <c r="H95" s="116"/>
      <c r="I95" s="116"/>
      <c r="J95" s="116"/>
      <c r="K95" s="116"/>
      <c r="L95" s="116"/>
      <c r="M95" s="116"/>
      <c r="N95" s="116"/>
      <c r="O95" s="115"/>
      <c r="P95" s="115"/>
      <c r="Q95" s="116"/>
      <c r="R95" s="116"/>
      <c r="S95" s="116"/>
      <c r="T95" s="116"/>
      <c r="U95" s="116"/>
      <c r="V95" s="116"/>
      <c r="W95" s="116"/>
      <c r="X95" s="116"/>
      <c r="Y95" s="116"/>
      <c r="Z95" s="116"/>
      <c r="AA95" s="116"/>
      <c r="AB95" s="116"/>
      <c r="BA95" s="115"/>
      <c r="BB95" s="115"/>
      <c r="BC95" s="116"/>
      <c r="BD95" s="116"/>
      <c r="BE95" s="116"/>
      <c r="BF95" s="116"/>
      <c r="BG95" s="116"/>
      <c r="BH95" s="116"/>
      <c r="BI95" s="116"/>
      <c r="BJ95" s="116"/>
      <c r="BK95" s="116"/>
      <c r="BL95" s="116"/>
      <c r="BM95" s="116"/>
      <c r="BN95" s="116"/>
      <c r="BO95" s="116"/>
      <c r="BP95" s="116"/>
      <c r="BQ95" s="116"/>
      <c r="BR95" s="116"/>
      <c r="BS95" s="116"/>
      <c r="BT95" s="116"/>
      <c r="BU95" s="116"/>
      <c r="BV95" s="116"/>
      <c r="BW95" s="116"/>
      <c r="BX95" s="116"/>
      <c r="BY95" s="116"/>
      <c r="BZ95" s="116"/>
      <c r="CA95" s="116"/>
      <c r="CB95" s="116"/>
      <c r="CC95" s="115"/>
      <c r="CD95" s="115"/>
      <c r="CE95" s="117"/>
      <c r="CF95" s="117"/>
      <c r="CG95" s="117"/>
      <c r="CH95" s="117"/>
      <c r="CI95" s="117"/>
      <c r="CJ95" s="117"/>
      <c r="CK95" s="117"/>
      <c r="CL95" s="117"/>
      <c r="CM95" s="117"/>
      <c r="CN95" s="117"/>
      <c r="CO95" s="117"/>
      <c r="CP95" s="117"/>
      <c r="CQ95" s="117"/>
      <c r="CR95" s="117"/>
      <c r="CS95" s="117"/>
      <c r="CT95" s="117"/>
      <c r="CU95" s="117"/>
      <c r="CV95" s="117"/>
      <c r="CW95" s="117"/>
      <c r="CX95" s="117"/>
      <c r="CY95" s="117"/>
      <c r="CZ95" s="117"/>
      <c r="DA95" s="117"/>
      <c r="DB95" s="117"/>
    </row>
    <row r="96" spans="1:106" ht="15" customHeight="1" x14ac:dyDescent="0.25">
      <c r="A96" s="115"/>
      <c r="B96" s="115"/>
      <c r="C96" s="116"/>
      <c r="D96" s="116"/>
      <c r="E96" s="116"/>
      <c r="F96" s="116"/>
      <c r="G96" s="116"/>
      <c r="H96" s="116"/>
      <c r="I96" s="116"/>
      <c r="J96" s="116"/>
      <c r="K96" s="116"/>
      <c r="L96" s="116"/>
      <c r="M96" s="116"/>
      <c r="N96" s="116"/>
      <c r="O96" s="115"/>
      <c r="P96" s="115"/>
      <c r="Q96" s="116"/>
      <c r="R96" s="116"/>
      <c r="S96" s="116"/>
      <c r="T96" s="116"/>
      <c r="U96" s="116"/>
      <c r="V96" s="116"/>
      <c r="W96" s="116"/>
      <c r="X96" s="116"/>
      <c r="Y96" s="116"/>
      <c r="Z96" s="116"/>
      <c r="AA96" s="116"/>
      <c r="AB96" s="116"/>
      <c r="BA96" s="115"/>
      <c r="BB96" s="115"/>
      <c r="BC96" s="116"/>
      <c r="BD96" s="116"/>
      <c r="BE96" s="116"/>
      <c r="BF96" s="116"/>
      <c r="BG96" s="116"/>
      <c r="BH96" s="116"/>
      <c r="BI96" s="116"/>
      <c r="BJ96" s="116"/>
      <c r="BK96" s="116"/>
      <c r="BL96" s="116"/>
      <c r="BM96" s="116"/>
      <c r="BN96" s="116"/>
      <c r="BO96" s="116"/>
      <c r="BP96" s="116"/>
      <c r="BQ96" s="116"/>
      <c r="BR96" s="116"/>
      <c r="BS96" s="116"/>
      <c r="BT96" s="116"/>
      <c r="BU96" s="116"/>
      <c r="BV96" s="116"/>
      <c r="BW96" s="116"/>
      <c r="BX96" s="116"/>
      <c r="BY96" s="116"/>
      <c r="BZ96" s="116"/>
      <c r="CA96" s="116"/>
      <c r="CB96" s="116"/>
      <c r="CC96" s="115"/>
      <c r="CD96" s="115"/>
      <c r="CE96" s="117"/>
      <c r="CF96" s="117"/>
      <c r="CG96" s="117"/>
      <c r="CH96" s="117"/>
      <c r="CI96" s="117"/>
      <c r="CJ96" s="117"/>
      <c r="CK96" s="117"/>
      <c r="CL96" s="117"/>
      <c r="CM96" s="117"/>
      <c r="CN96" s="117"/>
      <c r="CO96" s="117"/>
      <c r="CP96" s="117"/>
      <c r="CQ96" s="117"/>
      <c r="CR96" s="117"/>
      <c r="CS96" s="117"/>
      <c r="CT96" s="117"/>
      <c r="CU96" s="117"/>
      <c r="CV96" s="117"/>
      <c r="CW96" s="117"/>
      <c r="CX96" s="117"/>
      <c r="CY96" s="117"/>
      <c r="CZ96" s="117"/>
      <c r="DA96" s="117"/>
      <c r="DB96" s="117"/>
    </row>
    <row r="97" spans="1:106" ht="15" customHeight="1" x14ac:dyDescent="0.25">
      <c r="A97" s="115"/>
      <c r="B97" s="115"/>
      <c r="C97" s="116"/>
      <c r="D97" s="116"/>
      <c r="E97" s="116"/>
      <c r="F97" s="116"/>
      <c r="G97" s="116"/>
      <c r="H97" s="116"/>
      <c r="I97" s="116"/>
      <c r="J97" s="116"/>
      <c r="K97" s="116"/>
      <c r="L97" s="116"/>
      <c r="M97" s="116"/>
      <c r="N97" s="116"/>
      <c r="O97" s="115"/>
      <c r="P97" s="115"/>
      <c r="Q97" s="116"/>
      <c r="R97" s="116"/>
      <c r="S97" s="116"/>
      <c r="T97" s="116"/>
      <c r="U97" s="116"/>
      <c r="V97" s="116"/>
      <c r="W97" s="116"/>
      <c r="X97" s="116"/>
      <c r="Y97" s="116"/>
      <c r="Z97" s="116"/>
      <c r="AA97" s="116"/>
      <c r="AB97" s="116"/>
      <c r="BA97" s="115"/>
      <c r="BB97" s="115"/>
      <c r="BC97" s="116"/>
      <c r="BD97" s="116"/>
      <c r="BE97" s="116"/>
      <c r="BF97" s="116"/>
      <c r="BG97" s="116"/>
      <c r="BH97" s="116"/>
      <c r="BI97" s="116"/>
      <c r="BJ97" s="116"/>
      <c r="BK97" s="116"/>
      <c r="BL97" s="116"/>
      <c r="BM97" s="116"/>
      <c r="BN97" s="116"/>
      <c r="BO97" s="116"/>
      <c r="BP97" s="116"/>
      <c r="BQ97" s="116"/>
      <c r="BR97" s="116"/>
      <c r="BS97" s="116"/>
      <c r="BT97" s="116"/>
      <c r="BU97" s="116"/>
      <c r="BV97" s="116"/>
      <c r="BW97" s="116"/>
      <c r="BX97" s="116"/>
      <c r="BY97" s="116"/>
      <c r="BZ97" s="116"/>
      <c r="CA97" s="116"/>
      <c r="CB97" s="116"/>
      <c r="CC97" s="115"/>
      <c r="CD97" s="115"/>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row>
    <row r="98" spans="1:106" ht="15" customHeight="1" x14ac:dyDescent="0.25">
      <c r="A98" s="115"/>
      <c r="B98" s="115"/>
      <c r="C98" s="116"/>
      <c r="D98" s="116"/>
      <c r="E98" s="116"/>
      <c r="F98" s="116"/>
      <c r="G98" s="116"/>
      <c r="H98" s="116"/>
      <c r="I98" s="116"/>
      <c r="J98" s="116"/>
      <c r="K98" s="116"/>
      <c r="L98" s="116"/>
      <c r="M98" s="116"/>
      <c r="N98" s="116"/>
      <c r="O98" s="115"/>
      <c r="P98" s="115"/>
      <c r="Q98" s="116"/>
      <c r="R98" s="116"/>
      <c r="S98" s="116"/>
      <c r="T98" s="116"/>
      <c r="U98" s="116"/>
      <c r="V98" s="116"/>
      <c r="W98" s="116"/>
      <c r="X98" s="116"/>
      <c r="Y98" s="116"/>
      <c r="Z98" s="116"/>
      <c r="AA98" s="116"/>
      <c r="AB98" s="116"/>
      <c r="BA98" s="115"/>
      <c r="BB98" s="115"/>
      <c r="BC98" s="116"/>
      <c r="BD98" s="116"/>
      <c r="BE98" s="116"/>
      <c r="BF98" s="116"/>
      <c r="BG98" s="116"/>
      <c r="BH98" s="116"/>
      <c r="BI98" s="116"/>
      <c r="BJ98" s="116"/>
      <c r="BK98" s="116"/>
      <c r="BL98" s="116"/>
      <c r="BM98" s="116"/>
      <c r="BN98" s="116"/>
      <c r="BO98" s="116"/>
      <c r="BP98" s="116"/>
      <c r="BQ98" s="116"/>
      <c r="BR98" s="116"/>
      <c r="BS98" s="116"/>
      <c r="BT98" s="116"/>
      <c r="BU98" s="116"/>
      <c r="BV98" s="116"/>
      <c r="BW98" s="116"/>
      <c r="BX98" s="116"/>
      <c r="BY98" s="116"/>
      <c r="BZ98" s="116"/>
      <c r="CA98" s="116"/>
      <c r="CB98" s="116"/>
      <c r="CC98" s="115"/>
      <c r="CD98" s="115"/>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row>
    <row r="99" spans="1:106" ht="15" customHeight="1" x14ac:dyDescent="0.25">
      <c r="A99" s="115"/>
      <c r="B99" s="115"/>
      <c r="C99" s="116"/>
      <c r="D99" s="116"/>
      <c r="E99" s="116"/>
      <c r="F99" s="116"/>
      <c r="G99" s="116"/>
      <c r="H99" s="116"/>
      <c r="I99" s="116"/>
      <c r="J99" s="116"/>
      <c r="K99" s="116"/>
      <c r="L99" s="116"/>
      <c r="M99" s="116"/>
      <c r="N99" s="116"/>
      <c r="O99" s="115"/>
      <c r="P99" s="115"/>
      <c r="Q99" s="116"/>
      <c r="R99" s="116"/>
      <c r="S99" s="116"/>
      <c r="T99" s="116"/>
      <c r="U99" s="116"/>
      <c r="V99" s="116"/>
      <c r="W99" s="116"/>
      <c r="X99" s="116"/>
      <c r="Y99" s="116"/>
      <c r="Z99" s="116"/>
      <c r="AA99" s="116"/>
      <c r="AB99" s="116"/>
      <c r="BA99" s="115"/>
      <c r="BB99" s="115"/>
      <c r="BC99" s="116"/>
      <c r="BD99" s="116"/>
      <c r="BE99" s="116"/>
      <c r="BF99" s="116"/>
      <c r="BG99" s="116"/>
      <c r="BH99" s="116"/>
      <c r="BI99" s="116"/>
      <c r="BJ99" s="116"/>
      <c r="BK99" s="116"/>
      <c r="BL99" s="116"/>
      <c r="BM99" s="116"/>
      <c r="BN99" s="116"/>
      <c r="BO99" s="116"/>
      <c r="BP99" s="116"/>
      <c r="BQ99" s="116"/>
      <c r="BR99" s="116"/>
      <c r="BS99" s="116"/>
      <c r="BT99" s="116"/>
      <c r="BU99" s="116"/>
      <c r="BV99" s="116"/>
      <c r="BW99" s="116"/>
      <c r="BX99" s="116"/>
      <c r="BY99" s="116"/>
      <c r="BZ99" s="116"/>
      <c r="CA99" s="116"/>
      <c r="CB99" s="116"/>
      <c r="CC99" s="115"/>
      <c r="CD99" s="115"/>
      <c r="CE99" s="117"/>
      <c r="CF99" s="117"/>
      <c r="CG99" s="117"/>
      <c r="CH99" s="117"/>
      <c r="CI99" s="117"/>
      <c r="CJ99" s="117"/>
      <c r="CK99" s="117"/>
      <c r="CL99" s="117"/>
      <c r="CM99" s="117"/>
      <c r="CN99" s="117"/>
      <c r="CO99" s="117"/>
      <c r="CP99" s="117"/>
      <c r="CQ99" s="117"/>
      <c r="CR99" s="117"/>
      <c r="CS99" s="117"/>
      <c r="CT99" s="117"/>
      <c r="CU99" s="117"/>
      <c r="CV99" s="117"/>
      <c r="CW99" s="117"/>
      <c r="CX99" s="117"/>
      <c r="CY99" s="117"/>
      <c r="CZ99" s="117"/>
      <c r="DA99" s="117"/>
      <c r="DB99" s="117"/>
    </row>
  </sheetData>
  <mergeCells count="28">
    <mergeCell ref="CE2:CP2"/>
    <mergeCell ref="CQ2:DB2"/>
    <mergeCell ref="CE1:DB1"/>
    <mergeCell ref="CA1:CB1"/>
    <mergeCell ref="CD2:CD3"/>
    <mergeCell ref="CC2:CC3"/>
    <mergeCell ref="CB2:CB3"/>
    <mergeCell ref="BC1:BZ1"/>
    <mergeCell ref="BC2:BN2"/>
    <mergeCell ref="BO2:BZ2"/>
    <mergeCell ref="A17:B17"/>
    <mergeCell ref="CA2:CA3"/>
    <mergeCell ref="BA2:BA3"/>
    <mergeCell ref="BB2:BB3"/>
    <mergeCell ref="C1:N1"/>
    <mergeCell ref="Q1:AB1"/>
    <mergeCell ref="Q2:AB2"/>
    <mergeCell ref="AC1:AZ1"/>
    <mergeCell ref="AC2:AN2"/>
    <mergeCell ref="AO2:AZ2"/>
    <mergeCell ref="AC25:AN25"/>
    <mergeCell ref="AO25:AZ25"/>
    <mergeCell ref="A2:A3"/>
    <mergeCell ref="B2:B3"/>
    <mergeCell ref="O2:O3"/>
    <mergeCell ref="P2:P3"/>
    <mergeCell ref="AC24:AZ24"/>
    <mergeCell ref="C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zoomScale="150" zoomScaleNormal="150" workbookViewId="0">
      <pane ySplit="2" topLeftCell="A3" activePane="bottomLeft" state="frozen"/>
      <selection pane="bottomLeft" activeCell="B1" sqref="B1"/>
    </sheetView>
  </sheetViews>
  <sheetFormatPr defaultColWidth="6.59765625" defaultRowHeight="15" customHeight="1" x14ac:dyDescent="0.25"/>
  <cols>
    <col min="1" max="1" width="8.59765625" style="51" customWidth="1"/>
    <col min="2" max="2" width="40.59765625" style="57" customWidth="1"/>
    <col min="3" max="16384" width="6.59765625" style="47"/>
  </cols>
  <sheetData>
    <row r="1" spans="1:2" s="45" customFormat="1" ht="15" customHeight="1" x14ac:dyDescent="0.25">
      <c r="A1" s="53" t="s">
        <v>160</v>
      </c>
      <c r="B1" s="156" t="s">
        <v>154</v>
      </c>
    </row>
    <row r="2" spans="1:2" ht="15" customHeight="1" x14ac:dyDescent="0.25">
      <c r="A2" s="56" t="s">
        <v>152</v>
      </c>
      <c r="B2" s="56" t="s">
        <v>115</v>
      </c>
    </row>
    <row r="3" spans="1:2" ht="15" customHeight="1" x14ac:dyDescent="0.25">
      <c r="A3" s="65">
        <v>1</v>
      </c>
      <c r="B3" s="148" t="s">
        <v>126</v>
      </c>
    </row>
    <row r="4" spans="1:2" ht="15" customHeight="1" x14ac:dyDescent="0.25">
      <c r="A4" s="65">
        <v>2</v>
      </c>
      <c r="B4" s="148" t="s">
        <v>127</v>
      </c>
    </row>
    <row r="5" spans="1:2" ht="15" customHeight="1" x14ac:dyDescent="0.25">
      <c r="A5" s="65">
        <v>3</v>
      </c>
      <c r="B5" s="148" t="s">
        <v>117</v>
      </c>
    </row>
    <row r="6" spans="1:2" ht="15" customHeight="1" x14ac:dyDescent="0.25">
      <c r="A6" s="65">
        <v>4</v>
      </c>
      <c r="B6" s="148" t="s">
        <v>128</v>
      </c>
    </row>
    <row r="7" spans="1:2" ht="15" customHeight="1" x14ac:dyDescent="0.25">
      <c r="A7" s="65">
        <v>5</v>
      </c>
      <c r="B7" s="148" t="s">
        <v>129</v>
      </c>
    </row>
    <row r="8" spans="1:2" ht="15" customHeight="1" x14ac:dyDescent="0.25">
      <c r="A8" s="65">
        <v>6</v>
      </c>
      <c r="B8" s="148" t="s">
        <v>116</v>
      </c>
    </row>
    <row r="9" spans="1:2" ht="15" customHeight="1" x14ac:dyDescent="0.25">
      <c r="A9" s="65">
        <v>7</v>
      </c>
      <c r="B9" s="148" t="s">
        <v>130</v>
      </c>
    </row>
    <row r="10" spans="1:2" ht="15" customHeight="1" x14ac:dyDescent="0.25">
      <c r="A10" s="65">
        <v>8</v>
      </c>
      <c r="B10" s="148" t="s">
        <v>131</v>
      </c>
    </row>
    <row r="11" spans="1:2" ht="15" customHeight="1" x14ac:dyDescent="0.25">
      <c r="A11" s="65">
        <v>9</v>
      </c>
      <c r="B11" s="148" t="s">
        <v>118</v>
      </c>
    </row>
    <row r="12" spans="1:2" ht="15" customHeight="1" x14ac:dyDescent="0.25">
      <c r="A12" s="65">
        <v>10</v>
      </c>
      <c r="B12" s="148" t="s">
        <v>124</v>
      </c>
    </row>
    <row r="13" spans="1:2" ht="15" customHeight="1" x14ac:dyDescent="0.25">
      <c r="A13" s="65">
        <v>11</v>
      </c>
      <c r="B13" s="148" t="s">
        <v>125</v>
      </c>
    </row>
    <row r="14" spans="1:2" ht="15" customHeight="1" x14ac:dyDescent="0.25">
      <c r="A14" s="65">
        <v>12</v>
      </c>
      <c r="B14" s="148" t="s">
        <v>27</v>
      </c>
    </row>
    <row r="15" spans="1:2" ht="15" customHeight="1" x14ac:dyDescent="0.25">
      <c r="A15" s="195"/>
      <c r="B15" s="195"/>
    </row>
  </sheetData>
  <mergeCells count="1">
    <mergeCell ref="A15:B1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'Array Content'!$A$2:$A$7</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heetViews>
  <sheetFormatPr defaultColWidth="6.59765625" defaultRowHeight="15" customHeight="1" x14ac:dyDescent="0.25"/>
  <cols>
    <col min="1" max="1" width="15.5" style="47" bestFit="1" customWidth="1"/>
    <col min="2" max="2" width="6.59765625" style="47"/>
    <col min="3" max="3" width="11.19921875" style="7" bestFit="1" customWidth="1"/>
    <col min="4" max="16384" width="6.59765625" style="7"/>
  </cols>
  <sheetData>
    <row r="1" spans="1:3" s="45" customFormat="1" ht="15" customHeight="1" x14ac:dyDescent="0.25">
      <c r="A1" s="45" t="s">
        <v>153</v>
      </c>
      <c r="C1" s="45" t="s">
        <v>161</v>
      </c>
    </row>
    <row r="2" spans="1:3" ht="15" customHeight="1" x14ac:dyDescent="0.25">
      <c r="A2" s="47" t="s">
        <v>154</v>
      </c>
      <c r="C2" s="47" t="s">
        <v>124</v>
      </c>
    </row>
    <row r="3" spans="1:3" ht="15" customHeight="1" x14ac:dyDescent="0.25">
      <c r="A3" s="47" t="s">
        <v>155</v>
      </c>
      <c r="C3" s="47" t="s">
        <v>132</v>
      </c>
    </row>
    <row r="4" spans="1:3" ht="15" customHeight="1" x14ac:dyDescent="0.25">
      <c r="A4" s="47" t="s">
        <v>156</v>
      </c>
      <c r="C4" s="47" t="s">
        <v>119</v>
      </c>
    </row>
    <row r="5" spans="1:3" ht="15" customHeight="1" x14ac:dyDescent="0.25">
      <c r="A5" s="47" t="s">
        <v>157</v>
      </c>
      <c r="C5" s="47" t="s">
        <v>120</v>
      </c>
    </row>
    <row r="6" spans="1:3" ht="15" customHeight="1" x14ac:dyDescent="0.25">
      <c r="A6" s="47" t="s">
        <v>158</v>
      </c>
      <c r="C6" s="47" t="s">
        <v>133</v>
      </c>
    </row>
    <row r="7" spans="1:3" ht="15" customHeight="1" x14ac:dyDescent="0.25">
      <c r="A7" s="47" t="s">
        <v>159</v>
      </c>
      <c r="C7" s="47" t="s">
        <v>121</v>
      </c>
    </row>
    <row r="8" spans="1:3" ht="15" customHeight="1" x14ac:dyDescent="0.25">
      <c r="C8" s="47" t="s">
        <v>122</v>
      </c>
    </row>
    <row r="9" spans="1:3" ht="15" customHeight="1" x14ac:dyDescent="0.25">
      <c r="C9" s="47" t="s">
        <v>123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
  <sheetViews>
    <sheetView zoomScale="120" zoomScaleNormal="120" workbookViewId="0">
      <selection activeCell="C3" sqref="C3"/>
    </sheetView>
  </sheetViews>
  <sheetFormatPr defaultColWidth="6.59765625" defaultRowHeight="15" customHeight="1" x14ac:dyDescent="0.25"/>
  <cols>
    <col min="1" max="1" width="30.59765625" style="47" customWidth="1"/>
    <col min="2" max="2" width="6.59765625" style="57" customWidth="1"/>
    <col min="3" max="14" width="9.59765625" style="47" customWidth="1"/>
    <col min="15" max="16384" width="6.59765625" style="47"/>
  </cols>
  <sheetData>
    <row r="1" spans="1:16" s="45" customFormat="1" ht="15" customHeight="1" x14ac:dyDescent="0.25">
      <c r="A1" s="180" t="s">
        <v>115</v>
      </c>
      <c r="B1" s="180" t="s">
        <v>18</v>
      </c>
      <c r="C1" s="180" t="str">
        <f>Results!C2</f>
        <v>Test Group</v>
      </c>
      <c r="D1" s="180"/>
      <c r="E1" s="180"/>
      <c r="F1" s="180"/>
      <c r="G1" s="180"/>
      <c r="H1" s="180"/>
      <c r="I1" s="180"/>
      <c r="J1" s="180"/>
      <c r="K1" s="180"/>
      <c r="L1" s="180"/>
      <c r="M1" s="196"/>
      <c r="N1" s="196"/>
    </row>
    <row r="2" spans="1:16" ht="15" customHeight="1" x14ac:dyDescent="0.25">
      <c r="A2" s="180"/>
      <c r="B2" s="180"/>
      <c r="C2" s="50" t="s">
        <v>97</v>
      </c>
      <c r="D2" s="50" t="s">
        <v>98</v>
      </c>
      <c r="E2" s="50" t="s">
        <v>99</v>
      </c>
      <c r="F2" s="50" t="s">
        <v>100</v>
      </c>
      <c r="G2" s="50" t="s">
        <v>101</v>
      </c>
      <c r="H2" s="50" t="s">
        <v>102</v>
      </c>
      <c r="I2" s="50" t="s">
        <v>103</v>
      </c>
      <c r="J2" s="50" t="s">
        <v>104</v>
      </c>
      <c r="K2" s="50" t="s">
        <v>105</v>
      </c>
      <c r="L2" s="50" t="s">
        <v>106</v>
      </c>
      <c r="M2" s="84" t="s">
        <v>145</v>
      </c>
      <c r="N2" s="84" t="s">
        <v>146</v>
      </c>
      <c r="O2" s="50" t="s">
        <v>44</v>
      </c>
      <c r="P2" s="50" t="s">
        <v>45</v>
      </c>
    </row>
    <row r="3" spans="1:16" ht="15" customHeight="1" x14ac:dyDescent="0.25">
      <c r="A3" s="54" t="str">
        <f>'miRNA Table'!B3</f>
        <v>hsa-miR-183-5p</v>
      </c>
      <c r="B3" s="13">
        <v>1</v>
      </c>
      <c r="C3" s="70">
        <v>31.18</v>
      </c>
      <c r="D3" s="70">
        <v>30.82</v>
      </c>
      <c r="E3" s="70">
        <v>31.32</v>
      </c>
      <c r="F3" s="71"/>
      <c r="G3" s="71"/>
      <c r="H3" s="71"/>
      <c r="I3" s="71"/>
      <c r="J3" s="71"/>
      <c r="K3" s="71"/>
      <c r="L3" s="71"/>
      <c r="M3" s="71"/>
      <c r="N3" s="71"/>
      <c r="O3" s="62">
        <f>IF(ISERROR(AVERAGE(Calculations!C4:N4)),"",AVERAGE(Calculations!C4:N4))</f>
        <v>31.106666666666666</v>
      </c>
      <c r="P3" s="62">
        <f>IF(ISERROR(STDEV(Calculations!C4:N4)),"",IF(COUNT(Calculations!C4:N4)&lt;3,"N/A",STDEV(Calculations!C4:N4)))</f>
        <v>0.25794056162870799</v>
      </c>
    </row>
    <row r="4" spans="1:16" ht="15" customHeight="1" x14ac:dyDescent="0.25">
      <c r="A4" s="54" t="str">
        <f>'miRNA Table'!B4</f>
        <v>hsa-miR-34c-5p</v>
      </c>
      <c r="B4" s="13">
        <v>2</v>
      </c>
      <c r="C4" s="70">
        <v>13.53</v>
      </c>
      <c r="D4" s="70">
        <v>13.59</v>
      </c>
      <c r="E4" s="70">
        <v>13.59</v>
      </c>
      <c r="F4" s="71"/>
      <c r="G4" s="71"/>
      <c r="H4" s="71"/>
      <c r="I4" s="71"/>
      <c r="J4" s="71"/>
      <c r="K4" s="71"/>
      <c r="L4" s="71"/>
      <c r="M4" s="71"/>
      <c r="N4" s="71"/>
      <c r="O4" s="62">
        <f>IF(ISERROR(AVERAGE(Calculations!C5:N5)),"",AVERAGE(Calculations!C5:N5))</f>
        <v>13.569999999999999</v>
      </c>
      <c r="P4" s="62">
        <f>IF(ISERROR(STDEV(Calculations!C5:N5)),"",IF(COUNT(Calculations!C5:N5)&lt;3,"N/A",STDEV(Calculations!C5:N5)))</f>
        <v>3.4641016151377831E-2</v>
      </c>
    </row>
    <row r="5" spans="1:16" ht="15" customHeight="1" x14ac:dyDescent="0.25">
      <c r="A5" s="54" t="str">
        <f>'miRNA Table'!B5</f>
        <v>hsa-miR-30c-5p</v>
      </c>
      <c r="B5" s="13">
        <v>3</v>
      </c>
      <c r="C5" s="70">
        <v>29.52</v>
      </c>
      <c r="D5" s="70">
        <v>29.17</v>
      </c>
      <c r="E5" s="70">
        <v>29.13</v>
      </c>
      <c r="F5" s="71"/>
      <c r="G5" s="71"/>
      <c r="H5" s="71"/>
      <c r="I5" s="71"/>
      <c r="J5" s="71"/>
      <c r="K5" s="71"/>
      <c r="L5" s="71"/>
      <c r="M5" s="71"/>
      <c r="N5" s="71"/>
      <c r="O5" s="62">
        <f>IF(ISERROR(AVERAGE(Calculations!C6:N6)),"",AVERAGE(Calculations!C6:N6))</f>
        <v>29.27333333333333</v>
      </c>
      <c r="P5" s="62">
        <f>IF(ISERROR(STDEV(Calculations!C6:N6)),"",IF(COUNT(Calculations!C6:N6)&lt;3,"N/A",STDEV(Calculations!C6:N6)))</f>
        <v>0.21455380055672096</v>
      </c>
    </row>
    <row r="6" spans="1:16" ht="15" customHeight="1" x14ac:dyDescent="0.25">
      <c r="A6" s="54" t="str">
        <f>'miRNA Table'!B6</f>
        <v>hsa-miR-148a-3p</v>
      </c>
      <c r="B6" s="13">
        <v>4</v>
      </c>
      <c r="C6" s="70">
        <v>21.51</v>
      </c>
      <c r="D6" s="70">
        <v>21.46</v>
      </c>
      <c r="E6" s="70">
        <v>21.32</v>
      </c>
      <c r="F6" s="71"/>
      <c r="G6" s="71"/>
      <c r="H6" s="71"/>
      <c r="I6" s="71"/>
      <c r="J6" s="71"/>
      <c r="K6" s="71"/>
      <c r="L6" s="71"/>
      <c r="M6" s="71"/>
      <c r="N6" s="71"/>
      <c r="O6" s="62">
        <f>IF(ISERROR(AVERAGE(Calculations!C7:N7)),"",AVERAGE(Calculations!C7:N7))</f>
        <v>21.429999999999996</v>
      </c>
      <c r="P6" s="62">
        <f>IF(ISERROR(STDEV(Calculations!C7:N7)),"",IF(COUNT(Calculations!C7:N7)&lt;3,"N/A",STDEV(Calculations!C7:N7)))</f>
        <v>9.8488578017961653E-2</v>
      </c>
    </row>
    <row r="7" spans="1:16" ht="15" customHeight="1" x14ac:dyDescent="0.25">
      <c r="A7" s="54" t="str">
        <f>'miRNA Table'!B7</f>
        <v>hsa-miR-134-5p</v>
      </c>
      <c r="B7" s="13">
        <v>5</v>
      </c>
      <c r="C7" s="70">
        <v>24.15</v>
      </c>
      <c r="D7" s="70">
        <v>24.33</v>
      </c>
      <c r="E7" s="70">
        <v>24.19</v>
      </c>
      <c r="F7" s="71"/>
      <c r="G7" s="71"/>
      <c r="H7" s="71"/>
      <c r="I7" s="71"/>
      <c r="J7" s="71"/>
      <c r="K7" s="71"/>
      <c r="L7" s="71"/>
      <c r="M7" s="71"/>
      <c r="N7" s="71"/>
      <c r="O7" s="62">
        <f>IF(ISERROR(AVERAGE(Calculations!C8:N8)),"",AVERAGE(Calculations!C8:N8))</f>
        <v>24.223333333333333</v>
      </c>
      <c r="P7" s="62">
        <f>IF(ISERROR(STDEV(Calculations!C8:N8)),"",IF(COUNT(Calculations!C8:N8)&lt;3,"N/A",STDEV(Calculations!C8:N8)))</f>
        <v>9.4516312525051535E-2</v>
      </c>
    </row>
    <row r="8" spans="1:16" ht="15" customHeight="1" x14ac:dyDescent="0.25">
      <c r="A8" s="54" t="str">
        <f>'miRNA Table'!B8</f>
        <v>hsa-let-7g-5p</v>
      </c>
      <c r="B8" s="13">
        <v>6</v>
      </c>
      <c r="C8" s="70">
        <v>27.2</v>
      </c>
      <c r="D8" s="70">
        <v>27.24</v>
      </c>
      <c r="E8" s="70">
        <v>27.14</v>
      </c>
      <c r="F8" s="71"/>
      <c r="G8" s="71"/>
      <c r="H8" s="71"/>
      <c r="I8" s="71"/>
      <c r="J8" s="71"/>
      <c r="K8" s="71"/>
      <c r="L8" s="71"/>
      <c r="M8" s="71"/>
      <c r="N8" s="71"/>
      <c r="O8" s="62">
        <f>IF(ISERROR(AVERAGE(Calculations!C9:N9)),"",AVERAGE(Calculations!C9:N9))</f>
        <v>27.193333333333332</v>
      </c>
      <c r="P8" s="62">
        <f>IF(ISERROR(STDEV(Calculations!C9:N9)),"",IF(COUNT(Calculations!C9:N9)&lt;3,"N/A",STDEV(Calculations!C9:N9)))</f>
        <v>5.0332229568470589E-2</v>
      </c>
    </row>
    <row r="9" spans="1:16" ht="15" customHeight="1" x14ac:dyDescent="0.25">
      <c r="A9" s="54" t="str">
        <f>'miRNA Table'!B9</f>
        <v>hsa-miR-138-5p</v>
      </c>
      <c r="B9" s="13">
        <v>7</v>
      </c>
      <c r="C9" s="70">
        <v>35.229999999999997</v>
      </c>
      <c r="D9" s="70">
        <v>35.58</v>
      </c>
      <c r="E9" s="70">
        <v>36.04</v>
      </c>
      <c r="F9" s="71"/>
      <c r="G9" s="71"/>
      <c r="H9" s="71"/>
      <c r="I9" s="71"/>
      <c r="J9" s="71"/>
      <c r="K9" s="71"/>
      <c r="L9" s="71"/>
      <c r="M9" s="71"/>
      <c r="N9" s="71"/>
      <c r="O9" s="62">
        <f>IF(ISERROR(AVERAGE(Calculations!C10:N10)),"",AVERAGE(Calculations!C10:N10))</f>
        <v>35</v>
      </c>
      <c r="P9" s="62">
        <f>IF(ISERROR(STDEV(Calculations!C10:N10)),"",IF(COUNT(Calculations!C10:N10)&lt;3,"N/A",STDEV(Calculations!C10:N10)))</f>
        <v>0</v>
      </c>
    </row>
    <row r="10" spans="1:16" ht="15" customHeight="1" x14ac:dyDescent="0.25">
      <c r="A10" s="54" t="str">
        <f>'miRNA Table'!B10</f>
        <v>hsa-miR-373-3p</v>
      </c>
      <c r="B10" s="13">
        <v>8</v>
      </c>
      <c r="C10" s="70">
        <v>21.07</v>
      </c>
      <c r="D10" s="70">
        <v>21.02</v>
      </c>
      <c r="E10" s="70">
        <v>21.05</v>
      </c>
      <c r="F10" s="71"/>
      <c r="G10" s="71"/>
      <c r="H10" s="71"/>
      <c r="I10" s="71"/>
      <c r="J10" s="71"/>
      <c r="K10" s="71"/>
      <c r="L10" s="71"/>
      <c r="M10" s="71"/>
      <c r="N10" s="71"/>
      <c r="O10" s="62">
        <f>IF(ISERROR(AVERAGE(Calculations!C11:N11)),"",AVERAGE(Calculations!C11:N11))</f>
        <v>21.046666666666667</v>
      </c>
      <c r="P10" s="62">
        <f>IF(ISERROR(STDEV(Calculations!C11:N11)),"",IF(COUNT(Calculations!C11:N11)&lt;3,"N/A",STDEV(Calculations!C11:N11)))</f>
        <v>2.5166114784236235E-2</v>
      </c>
    </row>
    <row r="11" spans="1:16" ht="15" customHeight="1" x14ac:dyDescent="0.25">
      <c r="A11" s="54" t="str">
        <f>'miRNA Table'!B11</f>
        <v>cel-miR-39-3p</v>
      </c>
      <c r="B11" s="13">
        <v>9</v>
      </c>
      <c r="C11" s="70">
        <v>25.01</v>
      </c>
      <c r="D11" s="70">
        <v>24.19</v>
      </c>
      <c r="E11" s="70">
        <v>24.09</v>
      </c>
      <c r="F11" s="71"/>
      <c r="G11" s="71"/>
      <c r="H11" s="71"/>
      <c r="I11" s="71"/>
      <c r="J11" s="71"/>
      <c r="K11" s="71"/>
      <c r="L11" s="71"/>
      <c r="M11" s="71"/>
      <c r="N11" s="71"/>
      <c r="O11" s="62">
        <f>IF(ISERROR(AVERAGE(Calculations!C12:N12)),"",AVERAGE(Calculations!C12:N12))</f>
        <v>24.430000000000003</v>
      </c>
      <c r="P11" s="62">
        <f>IF(ISERROR(STDEV(Calculations!C12:N12)),"",IF(COUNT(Calculations!C12:N12)&lt;3,"N/A",STDEV(Calculations!C12:N12)))</f>
        <v>0.50477717856495918</v>
      </c>
    </row>
    <row r="12" spans="1:16" ht="15" customHeight="1" x14ac:dyDescent="0.25">
      <c r="A12" s="54" t="str">
        <f>'miRNA Table'!B12</f>
        <v>RNU6-6P</v>
      </c>
      <c r="B12" s="13">
        <v>10</v>
      </c>
      <c r="C12" s="70">
        <v>19.98</v>
      </c>
      <c r="D12" s="70">
        <v>20.23</v>
      </c>
      <c r="E12" s="70">
        <v>20.09</v>
      </c>
      <c r="F12" s="71"/>
      <c r="G12" s="71"/>
      <c r="H12" s="71"/>
      <c r="I12" s="71"/>
      <c r="J12" s="71"/>
      <c r="K12" s="71"/>
      <c r="L12" s="71"/>
      <c r="M12" s="71"/>
      <c r="N12" s="71"/>
      <c r="O12" s="62">
        <f>IF(ISERROR(AVERAGE(Calculations!C13:N13)),"",AVERAGE(Calculations!C13:N13))</f>
        <v>20.099999999999998</v>
      </c>
      <c r="P12" s="62">
        <f>IF(ISERROR(STDEV(Calculations!C13:N13)),"",IF(COUNT(Calculations!C13:N13)&lt;3,"N/A",STDEV(Calculations!C13:N13)))</f>
        <v>0.12529964086141671</v>
      </c>
    </row>
    <row r="13" spans="1:16" ht="15" customHeight="1" x14ac:dyDescent="0.25">
      <c r="A13" s="54" t="str">
        <f>'miRNA Table'!B13</f>
        <v>miRTC</v>
      </c>
      <c r="B13" s="13">
        <v>11</v>
      </c>
      <c r="C13" s="70">
        <v>20.07</v>
      </c>
      <c r="D13" s="70">
        <v>20.21</v>
      </c>
      <c r="E13" s="70">
        <v>20.16</v>
      </c>
      <c r="F13" s="71"/>
      <c r="G13" s="71"/>
      <c r="H13" s="71"/>
      <c r="I13" s="71"/>
      <c r="J13" s="71"/>
      <c r="K13" s="71"/>
      <c r="L13" s="71"/>
      <c r="M13" s="71"/>
      <c r="N13" s="71"/>
      <c r="O13" s="62">
        <f>IF(ISERROR(AVERAGE(Calculations!C14:N14)),"",AVERAGE(Calculations!C14:N14))</f>
        <v>20.146666666666665</v>
      </c>
      <c r="P13" s="62">
        <f>IF(ISERROR(STDEV(Calculations!C14:N14)),"",IF(COUNT(Calculations!C14:N14)&lt;3,"N/A",STDEV(Calculations!C14:N14)))</f>
        <v>7.0945988845976124E-2</v>
      </c>
    </row>
    <row r="14" spans="1:16" ht="15" customHeight="1" x14ac:dyDescent="0.25">
      <c r="A14" s="54" t="str">
        <f>'miRNA Table'!B14</f>
        <v>PPC</v>
      </c>
      <c r="B14" s="13">
        <v>12</v>
      </c>
      <c r="C14" s="70">
        <v>18.190000000000001</v>
      </c>
      <c r="D14" s="70">
        <v>18.12</v>
      </c>
      <c r="E14" s="70">
        <v>18.09</v>
      </c>
      <c r="F14" s="71"/>
      <c r="G14" s="71"/>
      <c r="H14" s="71"/>
      <c r="I14" s="71"/>
      <c r="J14" s="71"/>
      <c r="K14" s="71"/>
      <c r="L14" s="71"/>
      <c r="M14" s="71"/>
      <c r="N14" s="71"/>
      <c r="O14" s="62">
        <f>IF(ISERROR(AVERAGE(Calculations!C15:N15)),"",AVERAGE(Calculations!C15:N15))</f>
        <v>18.133333333333336</v>
      </c>
      <c r="P14" s="62">
        <f>IF(ISERROR(STDEV(Calculations!C15:N15)),"",IF(COUNT(Calculations!C15:N15)&lt;3,"N/A",STDEV(Calculations!C15:N15)))</f>
        <v>5.1316014394469478E-2</v>
      </c>
    </row>
    <row r="16" spans="1:16" ht="15" customHeight="1" x14ac:dyDescent="0.25">
      <c r="A16" s="197" t="s">
        <v>46</v>
      </c>
      <c r="B16" s="198"/>
      <c r="C16" s="198"/>
      <c r="D16" s="198"/>
      <c r="E16" s="198"/>
      <c r="F16" s="198"/>
      <c r="G16" s="198"/>
      <c r="H16" s="198"/>
      <c r="I16" s="198"/>
      <c r="J16" s="198"/>
      <c r="K16" s="198"/>
      <c r="L16" s="198"/>
      <c r="M16" s="198"/>
      <c r="N16" s="198"/>
      <c r="O16" s="198"/>
      <c r="P16" s="199"/>
    </row>
  </sheetData>
  <mergeCells count="4">
    <mergeCell ref="A1:A2"/>
    <mergeCell ref="B1:B2"/>
    <mergeCell ref="C1:N1"/>
    <mergeCell ref="A16:P16"/>
  </mergeCells>
  <conditionalFormatting sqref="C3:O14">
    <cfRule type="cellIs" dxfId="10" priority="2"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8" stopIfTrue="1" operator="greaterThanOrEqual" id="{67294185-81F1-42A1-869A-578881775C08}">
            <xm:f>Calculations!$C$17</xm:f>
            <x14:dxf>
              <font>
                <b/>
                <i val="0"/>
                <condense val="0"/>
                <extend val="0"/>
                <color indexed="10"/>
              </font>
            </x14:dxf>
          </x14:cfRule>
          <xm:sqref>C3:O14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5"/>
  <sheetViews>
    <sheetView zoomScale="120" zoomScaleNormal="120" workbookViewId="0">
      <selection activeCell="C3" sqref="C3"/>
    </sheetView>
  </sheetViews>
  <sheetFormatPr defaultColWidth="6.59765625" defaultRowHeight="15" customHeight="1" x14ac:dyDescent="0.25"/>
  <cols>
    <col min="1" max="1" width="30.59765625" style="47" customWidth="1"/>
    <col min="2" max="2" width="6.59765625" style="57" customWidth="1"/>
    <col min="3" max="14" width="9.59765625" style="47" customWidth="1"/>
    <col min="15" max="16384" width="6.59765625" style="47"/>
  </cols>
  <sheetData>
    <row r="1" spans="1:16" s="45" customFormat="1" ht="15" customHeight="1" x14ac:dyDescent="0.25">
      <c r="A1" s="180" t="s">
        <v>115</v>
      </c>
      <c r="B1" s="180" t="s">
        <v>18</v>
      </c>
      <c r="C1" s="181" t="str">
        <f>Results!D2</f>
        <v>Control Group</v>
      </c>
      <c r="D1" s="184"/>
      <c r="E1" s="184"/>
      <c r="F1" s="184"/>
      <c r="G1" s="184"/>
      <c r="H1" s="184"/>
      <c r="I1" s="184"/>
      <c r="J1" s="184"/>
      <c r="K1" s="184"/>
      <c r="L1" s="184"/>
      <c r="M1" s="200"/>
      <c r="N1" s="201"/>
    </row>
    <row r="2" spans="1:16" ht="15" customHeight="1" x14ac:dyDescent="0.25">
      <c r="A2" s="180"/>
      <c r="B2" s="180"/>
      <c r="C2" s="50" t="s">
        <v>97</v>
      </c>
      <c r="D2" s="50" t="s">
        <v>98</v>
      </c>
      <c r="E2" s="50" t="s">
        <v>99</v>
      </c>
      <c r="F2" s="50" t="s">
        <v>100</v>
      </c>
      <c r="G2" s="50" t="s">
        <v>101</v>
      </c>
      <c r="H2" s="50" t="s">
        <v>102</v>
      </c>
      <c r="I2" s="50" t="s">
        <v>103</v>
      </c>
      <c r="J2" s="50" t="s">
        <v>104</v>
      </c>
      <c r="K2" s="50" t="s">
        <v>105</v>
      </c>
      <c r="L2" s="50" t="s">
        <v>106</v>
      </c>
      <c r="M2" s="84" t="s">
        <v>145</v>
      </c>
      <c r="N2" s="84" t="s">
        <v>146</v>
      </c>
      <c r="O2" s="52" t="s">
        <v>44</v>
      </c>
      <c r="P2" s="50" t="s">
        <v>45</v>
      </c>
    </row>
    <row r="3" spans="1:16" ht="15" customHeight="1" x14ac:dyDescent="0.25">
      <c r="A3" s="54" t="str">
        <f>'miRNA Table'!B3</f>
        <v>hsa-miR-183-5p</v>
      </c>
      <c r="B3" s="13">
        <v>1</v>
      </c>
      <c r="C3" s="70">
        <v>29.25</v>
      </c>
      <c r="D3" s="70">
        <v>29.17</v>
      </c>
      <c r="E3" s="70">
        <v>28.79</v>
      </c>
      <c r="F3" s="71"/>
      <c r="G3" s="71"/>
      <c r="H3" s="71"/>
      <c r="I3" s="71"/>
      <c r="J3" s="71"/>
      <c r="K3" s="71"/>
      <c r="L3" s="71"/>
      <c r="M3" s="71"/>
      <c r="N3" s="71"/>
      <c r="O3" s="61">
        <f>IF(ISERROR(AVERAGE(Calculations!Q4:AB4)),"",AVERAGE(Calculations!Q4:AB4))</f>
        <v>29.070000000000004</v>
      </c>
      <c r="P3" s="62">
        <f>IF(ISERROR(STDEV(Calculations!Q4:AB4)),"",IF(COUNT(Calculations!Q4:AB4)&lt;3,"N/A",STDEV(Calculations!Q4:AB4)))</f>
        <v>0.24576411454889097</v>
      </c>
    </row>
    <row r="4" spans="1:16" ht="15" customHeight="1" x14ac:dyDescent="0.25">
      <c r="A4" s="54" t="str">
        <f>'miRNA Table'!B4</f>
        <v>hsa-miR-34c-5p</v>
      </c>
      <c r="B4" s="13">
        <v>2</v>
      </c>
      <c r="C4" s="70">
        <v>22.38</v>
      </c>
      <c r="D4" s="70">
        <v>22.43</v>
      </c>
      <c r="E4" s="70">
        <v>22.43</v>
      </c>
      <c r="F4" s="71"/>
      <c r="G4" s="71"/>
      <c r="H4" s="71"/>
      <c r="I4" s="71"/>
      <c r="J4" s="71"/>
      <c r="K4" s="71"/>
      <c r="L4" s="71"/>
      <c r="M4" s="71"/>
      <c r="N4" s="71"/>
      <c r="O4" s="61">
        <f>IF(ISERROR(AVERAGE(Calculations!Q5:AB5)),"",AVERAGE(Calculations!Q5:AB5))</f>
        <v>22.413333333333338</v>
      </c>
      <c r="P4" s="62">
        <f>IF(ISERROR(STDEV(Calculations!Q5:AB5)),"",IF(COUNT(Calculations!Q5:AB5)&lt;3,"N/A",STDEV(Calculations!Q5:AB5)))</f>
        <v>2.88675134594817E-2</v>
      </c>
    </row>
    <row r="5" spans="1:16" ht="15" customHeight="1" x14ac:dyDescent="0.25">
      <c r="A5" s="54" t="str">
        <f>'miRNA Table'!B5</f>
        <v>hsa-miR-30c-5p</v>
      </c>
      <c r="B5" s="13">
        <v>3</v>
      </c>
      <c r="C5" s="70">
        <v>28.7</v>
      </c>
      <c r="D5" s="70">
        <v>28.21</v>
      </c>
      <c r="E5" s="70">
        <v>28.29</v>
      </c>
      <c r="F5" s="71"/>
      <c r="G5" s="71"/>
      <c r="H5" s="71"/>
      <c r="I5" s="71"/>
      <c r="J5" s="71"/>
      <c r="K5" s="71"/>
      <c r="L5" s="71"/>
      <c r="M5" s="71"/>
      <c r="N5" s="71"/>
      <c r="O5" s="61">
        <f>IF(ISERROR(AVERAGE(Calculations!Q6:AB6)),"",AVERAGE(Calculations!Q6:AB6))</f>
        <v>28.399999999999995</v>
      </c>
      <c r="P5" s="62">
        <f>IF(ISERROR(STDEV(Calculations!Q6:AB6)),"",IF(COUNT(Calculations!Q6:AB6)&lt;3,"N/A",STDEV(Calculations!Q6:AB6)))</f>
        <v>0.26286878856189777</v>
      </c>
    </row>
    <row r="6" spans="1:16" ht="15" customHeight="1" x14ac:dyDescent="0.25">
      <c r="A6" s="54" t="str">
        <f>'miRNA Table'!B6</f>
        <v>hsa-miR-148a-3p</v>
      </c>
      <c r="B6" s="13">
        <v>4</v>
      </c>
      <c r="C6" s="70">
        <v>27.23</v>
      </c>
      <c r="D6" s="70">
        <v>27.15</v>
      </c>
      <c r="E6" s="70">
        <v>27.24</v>
      </c>
      <c r="F6" s="71"/>
      <c r="G6" s="71"/>
      <c r="H6" s="71"/>
      <c r="I6" s="71"/>
      <c r="J6" s="71"/>
      <c r="K6" s="71"/>
      <c r="L6" s="71"/>
      <c r="M6" s="71"/>
      <c r="N6" s="71"/>
      <c r="O6" s="61">
        <f>IF(ISERROR(AVERAGE(Calculations!Q7:AB7)),"",AVERAGE(Calculations!Q7:AB7))</f>
        <v>27.206666666666663</v>
      </c>
      <c r="P6" s="62">
        <f>IF(ISERROR(STDEV(Calculations!Q7:AB7)),"",IF(COUNT(Calculations!Q7:AB7)&lt;3,"N/A",STDEV(Calculations!Q7:AB7)))</f>
        <v>4.932882862316286E-2</v>
      </c>
    </row>
    <row r="7" spans="1:16" ht="15" customHeight="1" x14ac:dyDescent="0.25">
      <c r="A7" s="54" t="str">
        <f>'miRNA Table'!B7</f>
        <v>hsa-miR-134-5p</v>
      </c>
      <c r="B7" s="13">
        <v>5</v>
      </c>
      <c r="C7" s="70">
        <v>31.06</v>
      </c>
      <c r="D7" s="70">
        <v>31.12</v>
      </c>
      <c r="E7" s="70">
        <v>31.19</v>
      </c>
      <c r="F7" s="71"/>
      <c r="G7" s="71"/>
      <c r="H7" s="71"/>
      <c r="I7" s="71"/>
      <c r="J7" s="71"/>
      <c r="K7" s="71"/>
      <c r="L7" s="71"/>
      <c r="M7" s="71"/>
      <c r="N7" s="71"/>
      <c r="O7" s="61">
        <f>IF(ISERROR(AVERAGE(Calculations!Q8:AB8)),"",AVERAGE(Calculations!Q8:AB8))</f>
        <v>31.123333333333335</v>
      </c>
      <c r="P7" s="62">
        <f>IF(ISERROR(STDEV(Calculations!Q8:AB8)),"",IF(COUNT(Calculations!Q8:AB8)&lt;3,"N/A",STDEV(Calculations!Q8:AB8)))</f>
        <v>6.5064070986478373E-2</v>
      </c>
    </row>
    <row r="8" spans="1:16" ht="15" customHeight="1" x14ac:dyDescent="0.25">
      <c r="A8" s="54" t="str">
        <f>'miRNA Table'!B8</f>
        <v>hsa-let-7g-5p</v>
      </c>
      <c r="B8" s="13">
        <v>6</v>
      </c>
      <c r="C8" s="70">
        <v>27.09</v>
      </c>
      <c r="D8" s="70">
        <v>27.24</v>
      </c>
      <c r="E8" s="70">
        <v>27.24</v>
      </c>
      <c r="F8" s="71"/>
      <c r="G8" s="71"/>
      <c r="H8" s="71"/>
      <c r="I8" s="71"/>
      <c r="J8" s="71"/>
      <c r="K8" s="71"/>
      <c r="L8" s="71"/>
      <c r="M8" s="71"/>
      <c r="N8" s="71"/>
      <c r="O8" s="61">
        <f>IF(ISERROR(AVERAGE(Calculations!Q9:AB9)),"",AVERAGE(Calculations!Q9:AB9))</f>
        <v>27.189999999999998</v>
      </c>
      <c r="P8" s="62">
        <f>IF(ISERROR(STDEV(Calculations!Q9:AB9)),"",IF(COUNT(Calculations!Q9:AB9)&lt;3,"N/A",STDEV(Calculations!Q9:AB9)))</f>
        <v>8.6602540378443046E-2</v>
      </c>
    </row>
    <row r="9" spans="1:16" ht="15" customHeight="1" x14ac:dyDescent="0.25">
      <c r="A9" s="54" t="str">
        <f>'miRNA Table'!B9</f>
        <v>hsa-miR-138-5p</v>
      </c>
      <c r="B9" s="13">
        <v>7</v>
      </c>
      <c r="C9" s="70">
        <v>32.53</v>
      </c>
      <c r="D9" s="70">
        <v>31.86</v>
      </c>
      <c r="E9" s="70">
        <v>33.76</v>
      </c>
      <c r="F9" s="71"/>
      <c r="G9" s="71"/>
      <c r="H9" s="71"/>
      <c r="I9" s="71"/>
      <c r="J9" s="71"/>
      <c r="K9" s="71"/>
      <c r="L9" s="71"/>
      <c r="M9" s="71"/>
      <c r="N9" s="71"/>
      <c r="O9" s="61">
        <f>IF(ISERROR(AVERAGE(Calculations!Q10:AB10)),"",AVERAGE(Calculations!Q10:AB10))</f>
        <v>32.716666666666669</v>
      </c>
      <c r="P9" s="62">
        <f>IF(ISERROR(STDEV(Calculations!Q10:AB10)),"",IF(COUNT(Calculations!Q10:AB10)&lt;3,"N/A",STDEV(Calculations!Q10:AB10)))</f>
        <v>0.96365623192782368</v>
      </c>
    </row>
    <row r="10" spans="1:16" ht="15" customHeight="1" x14ac:dyDescent="0.25">
      <c r="A10" s="54" t="str">
        <f>'miRNA Table'!B10</f>
        <v>hsa-miR-373-3p</v>
      </c>
      <c r="B10" s="13">
        <v>8</v>
      </c>
      <c r="C10" s="70">
        <v>32.409999999999997</v>
      </c>
      <c r="D10" s="70">
        <v>32.950000000000003</v>
      </c>
      <c r="E10" s="70">
        <v>33.049999999999997</v>
      </c>
      <c r="F10" s="71"/>
      <c r="G10" s="71"/>
      <c r="H10" s="71"/>
      <c r="I10" s="71"/>
      <c r="J10" s="71"/>
      <c r="K10" s="71"/>
      <c r="L10" s="71"/>
      <c r="M10" s="71"/>
      <c r="N10" s="71"/>
      <c r="O10" s="61">
        <f>IF(ISERROR(AVERAGE(Calculations!Q11:AB11)),"",AVERAGE(Calculations!Q11:AB11))</f>
        <v>32.803333333333335</v>
      </c>
      <c r="P10" s="62">
        <f>IF(ISERROR(STDEV(Calculations!Q11:AB11)),"",IF(COUNT(Calculations!Q11:AB11)&lt;3,"N/A",STDEV(Calculations!Q11:AB11)))</f>
        <v>0.34428670223134439</v>
      </c>
    </row>
    <row r="11" spans="1:16" ht="15" customHeight="1" x14ac:dyDescent="0.25">
      <c r="A11" s="54" t="str">
        <f>'miRNA Table'!B11</f>
        <v>cel-miR-39-3p</v>
      </c>
      <c r="B11" s="13">
        <v>9</v>
      </c>
      <c r="C11" s="70">
        <v>14.08</v>
      </c>
      <c r="D11" s="70">
        <v>14.02</v>
      </c>
      <c r="E11" s="70">
        <v>14.13</v>
      </c>
      <c r="F11" s="71"/>
      <c r="G11" s="71"/>
      <c r="H11" s="71"/>
      <c r="I11" s="71"/>
      <c r="J11" s="71"/>
      <c r="K11" s="71"/>
      <c r="L11" s="71"/>
      <c r="M11" s="71"/>
      <c r="N11" s="71"/>
      <c r="O11" s="61">
        <f>IF(ISERROR(AVERAGE(Calculations!Q12:AB12)),"",AVERAGE(Calculations!Q12:AB12))</f>
        <v>14.076666666666668</v>
      </c>
      <c r="P11" s="62">
        <f>IF(ISERROR(STDEV(Calculations!Q12:AB12)),"",IF(COUNT(Calculations!Q12:AB12)&lt;3,"N/A",STDEV(Calculations!Q12:AB12)))</f>
        <v>5.507570547286162E-2</v>
      </c>
    </row>
    <row r="12" spans="1:16" ht="15" customHeight="1" x14ac:dyDescent="0.25">
      <c r="A12" s="54" t="str">
        <f>'miRNA Table'!B12</f>
        <v>RNU6-6P</v>
      </c>
      <c r="B12" s="13">
        <v>10</v>
      </c>
      <c r="C12" s="70">
        <v>21.19</v>
      </c>
      <c r="D12" s="70">
        <v>21.15</v>
      </c>
      <c r="E12" s="70">
        <v>21.43</v>
      </c>
      <c r="F12" s="71"/>
      <c r="G12" s="71"/>
      <c r="H12" s="71"/>
      <c r="I12" s="71"/>
      <c r="J12" s="71"/>
      <c r="K12" s="71"/>
      <c r="L12" s="71"/>
      <c r="M12" s="71"/>
      <c r="N12" s="71"/>
      <c r="O12" s="61">
        <f>IF(ISERROR(AVERAGE(Calculations!Q13:AB13)),"",AVERAGE(Calculations!Q13:AB13))</f>
        <v>21.256666666666668</v>
      </c>
      <c r="P12" s="62">
        <f>IF(ISERROR(STDEV(Calculations!Q13:AB13)),"",IF(COUNT(Calculations!Q13:AB13)&lt;3,"N/A",STDEV(Calculations!Q13:AB13)))</f>
        <v>0.15143755588800736</v>
      </c>
    </row>
    <row r="13" spans="1:16" ht="15" customHeight="1" x14ac:dyDescent="0.25">
      <c r="A13" s="54" t="str">
        <f>'miRNA Table'!B13</f>
        <v>miRTC</v>
      </c>
      <c r="B13" s="13">
        <v>11</v>
      </c>
      <c r="C13" s="70">
        <v>21.36</v>
      </c>
      <c r="D13" s="70">
        <v>21.23</v>
      </c>
      <c r="E13" s="70">
        <v>21.56</v>
      </c>
      <c r="F13" s="71"/>
      <c r="G13" s="71"/>
      <c r="H13" s="71"/>
      <c r="I13" s="71"/>
      <c r="J13" s="71"/>
      <c r="K13" s="71"/>
      <c r="L13" s="71"/>
      <c r="M13" s="71"/>
      <c r="N13" s="71"/>
      <c r="O13" s="61">
        <f>IF(ISERROR(AVERAGE(Calculations!Q14:AB14)),"",AVERAGE(Calculations!Q14:AB14))</f>
        <v>21.383333333333336</v>
      </c>
      <c r="P13" s="62">
        <f>IF(ISERROR(STDEV(Calculations!Q14:AB14)),"",IF(COUNT(Calculations!Q14:AB14)&lt;3,"N/A",STDEV(Calculations!Q14:AB14)))</f>
        <v>0.16623276853055494</v>
      </c>
    </row>
    <row r="14" spans="1:16" ht="15" customHeight="1" x14ac:dyDescent="0.25">
      <c r="A14" s="54" t="str">
        <f>'miRNA Table'!B14</f>
        <v>PPC</v>
      </c>
      <c r="B14" s="13">
        <v>12</v>
      </c>
      <c r="C14" s="70">
        <v>17.64</v>
      </c>
      <c r="D14" s="70">
        <v>17.41</v>
      </c>
      <c r="E14" s="70">
        <v>17.54</v>
      </c>
      <c r="F14" s="71"/>
      <c r="G14" s="71"/>
      <c r="H14" s="71"/>
      <c r="I14" s="71"/>
      <c r="J14" s="71"/>
      <c r="K14" s="71"/>
      <c r="L14" s="71"/>
      <c r="M14" s="71"/>
      <c r="N14" s="71"/>
      <c r="O14" s="61">
        <f>IF(ISERROR(AVERAGE(Calculations!Q15:AB15)),"",AVERAGE(Calculations!Q15:AB15))</f>
        <v>17.529999999999998</v>
      </c>
      <c r="P14" s="62">
        <f>IF(ISERROR(STDEV(Calculations!Q15:AB15)),"",IF(COUNT(Calculations!Q15:AB15)&lt;3,"N/A",STDEV(Calculations!Q15:AB15)))</f>
        <v>0.11532562594670812</v>
      </c>
    </row>
    <row r="16" spans="1:16" ht="15" customHeight="1" x14ac:dyDescent="0.25">
      <c r="A16" s="197" t="s">
        <v>46</v>
      </c>
      <c r="B16" s="198"/>
      <c r="C16" s="198"/>
      <c r="D16" s="198"/>
      <c r="E16" s="198"/>
      <c r="F16" s="198"/>
      <c r="G16" s="198"/>
      <c r="H16" s="198"/>
      <c r="I16" s="198"/>
      <c r="J16" s="198"/>
      <c r="K16" s="198"/>
      <c r="L16" s="198"/>
      <c r="M16" s="198"/>
      <c r="N16" s="198"/>
      <c r="O16" s="198"/>
      <c r="P16" s="199"/>
    </row>
    <row r="17" spans="1:14" ht="15" customHeight="1" x14ac:dyDescent="0.25">
      <c r="A17" s="63"/>
      <c r="B17" s="63"/>
      <c r="C17" s="63"/>
      <c r="D17" s="63"/>
      <c r="E17" s="63"/>
      <c r="F17" s="63"/>
      <c r="G17" s="63"/>
      <c r="H17" s="63"/>
      <c r="I17" s="63"/>
      <c r="J17" s="63"/>
      <c r="K17" s="63"/>
      <c r="L17" s="63"/>
      <c r="M17" s="63"/>
      <c r="N17" s="63"/>
    </row>
    <row r="18" spans="1:14" ht="15" customHeight="1" x14ac:dyDescent="0.25">
      <c r="B18" s="47"/>
    </row>
    <row r="19" spans="1:14" ht="15" customHeight="1" x14ac:dyDescent="0.25">
      <c r="B19" s="47"/>
    </row>
    <row r="21" spans="1:14" ht="15" customHeight="1" x14ac:dyDescent="0.25">
      <c r="C21" s="64"/>
    </row>
    <row r="22" spans="1:14" ht="15" customHeight="1" x14ac:dyDescent="0.25">
      <c r="C22" s="64"/>
    </row>
    <row r="23" spans="1:14" ht="15" customHeight="1" x14ac:dyDescent="0.25">
      <c r="C23" s="64"/>
    </row>
    <row r="24" spans="1:14" ht="15" customHeight="1" x14ac:dyDescent="0.25">
      <c r="C24" s="64"/>
    </row>
    <row r="25" spans="1:14" ht="15" customHeight="1" x14ac:dyDescent="0.25">
      <c r="C25" s="64"/>
    </row>
  </sheetData>
  <mergeCells count="4">
    <mergeCell ref="A1:A2"/>
    <mergeCell ref="B1:B2"/>
    <mergeCell ref="C1:N1"/>
    <mergeCell ref="A16:P16"/>
  </mergeCells>
  <conditionalFormatting sqref="C3:O14">
    <cfRule type="cellIs" dxfId="8" priority="2"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9" stopIfTrue="1" operator="greaterThanOrEqual" id="{BCF39FA2-89D8-4060-A75C-689FBA5AA69B}">
            <xm:f>Calculations!$C$17</xm:f>
            <x14:dxf>
              <font>
                <b/>
                <i val="0"/>
                <condense val="0"/>
                <extend val="0"/>
                <color indexed="10"/>
              </font>
            </x14:dxf>
          </x14:cfRule>
          <xm:sqref>C3:O14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4"/>
  <sheetViews>
    <sheetView workbookViewId="0">
      <selection activeCell="A3" sqref="A3"/>
    </sheetView>
  </sheetViews>
  <sheetFormatPr defaultColWidth="6.59765625" defaultRowHeight="15" customHeight="1" x14ac:dyDescent="0.25"/>
  <cols>
    <col min="1" max="1" width="16.59765625" style="85" customWidth="1"/>
    <col min="2" max="2" width="6.59765625" style="85"/>
    <col min="3" max="14" width="8.59765625" style="85" customWidth="1"/>
    <col min="15" max="15" width="6.59765625" style="85"/>
    <col min="16" max="16" width="16.59765625" style="85" customWidth="1"/>
    <col min="17" max="17" width="6.59765625" style="85"/>
    <col min="18" max="29" width="8.59765625" style="85" customWidth="1"/>
    <col min="30" max="16384" width="6.59765625" style="85"/>
  </cols>
  <sheetData>
    <row r="1" spans="1:29" s="58" customFormat="1" ht="15" customHeight="1" x14ac:dyDescent="0.25">
      <c r="A1" s="204" t="s">
        <v>138</v>
      </c>
      <c r="B1" s="180" t="s">
        <v>18</v>
      </c>
      <c r="C1" s="181" t="str">
        <f>Results!C2</f>
        <v>Test Group</v>
      </c>
      <c r="D1" s="184"/>
      <c r="E1" s="184"/>
      <c r="F1" s="184"/>
      <c r="G1" s="184"/>
      <c r="H1" s="184"/>
      <c r="I1" s="184"/>
      <c r="J1" s="184"/>
      <c r="K1" s="184"/>
      <c r="L1" s="184"/>
      <c r="M1" s="184"/>
      <c r="N1" s="185"/>
      <c r="O1" s="85"/>
      <c r="P1" s="204" t="s">
        <v>138</v>
      </c>
      <c r="Q1" s="180" t="s">
        <v>18</v>
      </c>
      <c r="R1" s="202" t="str">
        <f>Results!D2</f>
        <v>Control Group</v>
      </c>
      <c r="S1" s="203"/>
      <c r="T1" s="203"/>
      <c r="U1" s="203"/>
      <c r="V1" s="203"/>
      <c r="W1" s="203"/>
      <c r="X1" s="203"/>
      <c r="Y1" s="203"/>
      <c r="Z1" s="203"/>
      <c r="AA1" s="203"/>
      <c r="AB1" s="203"/>
      <c r="AC1" s="203"/>
    </row>
    <row r="2" spans="1:29" ht="15" customHeight="1" x14ac:dyDescent="0.25">
      <c r="A2" s="205"/>
      <c r="B2" s="180"/>
      <c r="C2" s="86" t="s">
        <v>97</v>
      </c>
      <c r="D2" s="86" t="s">
        <v>98</v>
      </c>
      <c r="E2" s="86" t="s">
        <v>99</v>
      </c>
      <c r="F2" s="86" t="s">
        <v>100</v>
      </c>
      <c r="G2" s="86" t="s">
        <v>101</v>
      </c>
      <c r="H2" s="86" t="s">
        <v>102</v>
      </c>
      <c r="I2" s="86" t="s">
        <v>103</v>
      </c>
      <c r="J2" s="86" t="s">
        <v>104</v>
      </c>
      <c r="K2" s="86" t="s">
        <v>105</v>
      </c>
      <c r="L2" s="86" t="s">
        <v>106</v>
      </c>
      <c r="M2" s="86" t="s">
        <v>145</v>
      </c>
      <c r="N2" s="86" t="s">
        <v>146</v>
      </c>
      <c r="P2" s="205"/>
      <c r="Q2" s="180"/>
      <c r="R2" s="84" t="s">
        <v>97</v>
      </c>
      <c r="S2" s="84" t="s">
        <v>98</v>
      </c>
      <c r="T2" s="84" t="s">
        <v>99</v>
      </c>
      <c r="U2" s="84" t="s">
        <v>100</v>
      </c>
      <c r="V2" s="84" t="s">
        <v>101</v>
      </c>
      <c r="W2" s="84" t="s">
        <v>102</v>
      </c>
      <c r="X2" s="84" t="s">
        <v>103</v>
      </c>
      <c r="Y2" s="84" t="s">
        <v>104</v>
      </c>
      <c r="Z2" s="84" t="s">
        <v>105</v>
      </c>
      <c r="AA2" s="84" t="s">
        <v>106</v>
      </c>
      <c r="AB2" s="84" t="s">
        <v>145</v>
      </c>
      <c r="AC2" s="84" t="s">
        <v>146</v>
      </c>
    </row>
    <row r="3" spans="1:29" ht="15" customHeight="1" x14ac:dyDescent="0.25">
      <c r="A3" s="102" t="str">
        <f>IF(ISNUMBER(MATCH('Array Content'!C2,'miRNA Table'!$B$3:$B$386,0)),'Array Content'!C2,"")</f>
        <v>RNU6-6P</v>
      </c>
      <c r="B3" s="55">
        <f>IF(A3="","",IF(VLOOKUP($A3,'Test Sample Data'!$A$3:$L$14,2,FALSE)=0,"",VLOOKUP($A3,'Test Sample Data'!$A$3:$L$14,2,FALSE)))</f>
        <v>10</v>
      </c>
      <c r="C3" s="13">
        <f>IF(A3="","",IF(VLOOKUP($A3,Calculations!$A$4:$N$15,3,FALSE)=0,"",VLOOKUP($A3,Calculations!$A$4:$N$15,3,FALSE)))</f>
        <v>19.98</v>
      </c>
      <c r="D3" s="13">
        <f>IF(A3="","",IF(VLOOKUP($A3,Calculations!$A$4:$N$15,4,FALSE)=0,"",VLOOKUP($A3,Calculations!$A$4:$N$15,4,FALSE)))</f>
        <v>20.23</v>
      </c>
      <c r="E3" s="13">
        <f>IF(A3="","",IF(VLOOKUP($A3,Calculations!$A$4:$N$15,5,FALSE)=0,"",VLOOKUP($A3,Calculations!$A$4:$N$15,5,FALSE)))</f>
        <v>20.09</v>
      </c>
      <c r="F3" s="13" t="str">
        <f>IF(A3="","",IF(VLOOKUP($A3,Calculations!$A$4:$N$15,6,FALSE)=0,"",VLOOKUP($A3,Calculations!$A$4:$N$15,6,FALSE)))</f>
        <v/>
      </c>
      <c r="G3" s="13" t="str">
        <f>IF(A3="","",IF(VLOOKUP($A3,Calculations!$A$4:$N$15,7,FALSE)=0,"",VLOOKUP($A3,Calculations!$A$4:$N$15,7,FALSE)))</f>
        <v/>
      </c>
      <c r="H3" s="13" t="str">
        <f>IF(A3="","",IF(VLOOKUP($A3,Calculations!$A$4:$N$15,8,FALSE)=0,"",VLOOKUP($A3,Calculations!$A$4:$N$15,8,FALSE)))</f>
        <v/>
      </c>
      <c r="I3" s="13" t="str">
        <f>IF(A3="","",IF(VLOOKUP($A3,Calculations!$A$4:$N$15,9,FALSE)=0,"",VLOOKUP($A3,Calculations!$A$4:$N$15,9,FALSE)))</f>
        <v/>
      </c>
      <c r="J3" s="13" t="str">
        <f>IF(A3="","",IF(VLOOKUP($A3,Calculations!$A$4:$N$15,10,FALSE)=0,"",VLOOKUP($A3,Calculations!$A$4:$N$15,10,FALSE)))</f>
        <v/>
      </c>
      <c r="K3" s="13" t="str">
        <f>IF(A3="","",IF(VLOOKUP($A3,Calculations!$A$4:$N$15,11,FALSE)=0,"",VLOOKUP($A3,Calculations!$A$4:$N$15,11,FALSE)))</f>
        <v/>
      </c>
      <c r="L3" s="13" t="str">
        <f>IF(A3="","",IF(VLOOKUP($A3,Calculations!$A$4:$N$15,12,FALSE)=0,"",VLOOKUP($A3,Calculations!$A$4:$N$15,12,FALSE)))</f>
        <v/>
      </c>
      <c r="M3" s="13" t="str">
        <f>IF(B3="","",IF(VLOOKUP($A3,Calculations!$A$4:$N$15,13,FALSE)=0,"",VLOOKUP($A3,Calculations!$A$4:$N$15,13,FALSE)))</f>
        <v/>
      </c>
      <c r="N3" s="13" t="str">
        <f>IF(C3="","",IF(VLOOKUP($A3,Calculations!$A$4:$N$15,14,FALSE)=0,"",VLOOKUP($A3,Calculations!$A$4:$N$15,14,FALSE)))</f>
        <v/>
      </c>
      <c r="P3" s="103" t="str">
        <f t="shared" ref="P3:P22" si="0">IF(A3=0,"",A3)</f>
        <v>RNU6-6P</v>
      </c>
      <c r="Q3" s="103">
        <f t="shared" ref="Q3:Q22" si="1">IF(B3=0,"",B3)</f>
        <v>10</v>
      </c>
      <c r="R3" s="13">
        <f>IF(A3="","",IF(VLOOKUP($A3,Calculations!$O$4:$AB$15,3,FALSE)=0,"",VLOOKUP($A3,Calculations!$O$4:$AB$15,3,FALSE)))</f>
        <v>21.19</v>
      </c>
      <c r="S3" s="13">
        <f>IF(B3="","",IF(VLOOKUP($A3,Calculations!$O$4:$AB$15,4,FALSE)=0,"",VLOOKUP($A3,Calculations!$O$4:$AB$15,4,FALSE)))</f>
        <v>21.15</v>
      </c>
      <c r="T3" s="13">
        <f>IF(C3="","",IF(VLOOKUP($A3,Calculations!$O$4:$AB$15,5,FALSE)=0,"",VLOOKUP($A3,Calculations!$O$4:$AB$15,5,FALSE)))</f>
        <v>21.43</v>
      </c>
      <c r="U3" s="13" t="str">
        <f>IF(D3="","",IF(VLOOKUP($A3,Calculations!$O$4:$AB$15,6,FALSE)=0,"",VLOOKUP($A3,Calculations!$O$4:$AB$15,6,FALSE)))</f>
        <v/>
      </c>
      <c r="V3" s="13" t="str">
        <f>IF(E3="","",IF(VLOOKUP($A3,Calculations!$O$4:$AB$15,7,FALSE)=0,"",VLOOKUP($A3,Calculations!$O$4:$AB$15,7,FALSE)))</f>
        <v/>
      </c>
      <c r="W3" s="13" t="str">
        <f>IF(F3="","",IF(VLOOKUP($A3,Calculations!$O$4:$AB$15,8,FALSE)=0,"",VLOOKUP($A3,Calculations!$O$4:$AB$15,8,FALSE)))</f>
        <v/>
      </c>
      <c r="X3" s="13" t="str">
        <f>IF(G3="","",IF(VLOOKUP($A3,Calculations!$O$4:$AB$15,9,FALSE)=0,"",VLOOKUP($A3,Calculations!$O$4:$AB$15,9,FALSE)))</f>
        <v/>
      </c>
      <c r="Y3" s="13" t="str">
        <f>IF(H3="","",IF(VLOOKUP($A3,Calculations!$O$4:$AB$15,10,FALSE)=0,"",VLOOKUP($A3,Calculations!$O$4:$AB$15,10,FALSE)))</f>
        <v/>
      </c>
      <c r="Z3" s="13" t="str">
        <f>IF(I3="","",IF(VLOOKUP($A3,Calculations!$O$4:$AB$15,11,FALSE)=0,"",VLOOKUP($A3,Calculations!$O$4:$AB$15,11,FALSE)))</f>
        <v/>
      </c>
      <c r="AA3" s="13" t="str">
        <f>IF(J3="","",IF(VLOOKUP($A3,Calculations!$O$4:$AB$15,12,FALSE)=0,"",VLOOKUP($A3,Calculations!$O$4:$AB$15,12,FALSE)))</f>
        <v/>
      </c>
      <c r="AB3" s="13" t="str">
        <f>IF(K3="","",IF(VLOOKUP($A3,Calculations!$O$4:$AB$15,13,FALSE)=0,"",VLOOKUP($A3,Calculations!$O$4:$AB$15,13,FALSE)))</f>
        <v/>
      </c>
      <c r="AC3" s="13" t="str">
        <f>IF(L3="","",IF(VLOOKUP($A3,Calculations!$O$4:$AB$15,14,FALSE)=0,"",VLOOKUP($A3,Calculations!$O$4:$AB$15,14,FALSE)))</f>
        <v/>
      </c>
    </row>
    <row r="4" spans="1:29" ht="15" customHeight="1" x14ac:dyDescent="0.25">
      <c r="A4" s="102" t="str">
        <f>IF(ISNUMBER(MATCH('Array Content'!C3,'miRNA Table'!$B$3:$B$386,0)),'Array Content'!C3,"")</f>
        <v/>
      </c>
      <c r="B4" s="149" t="str">
        <f>IF(A4="","",IF(VLOOKUP($A4,'Test Sample Data'!$A$3:$L$14,2,FALSE)=0,"",VLOOKUP($A4,'Test Sample Data'!$A$3:$L$14,2,FALSE)))</f>
        <v/>
      </c>
      <c r="C4" s="13" t="str">
        <f>IF(A4="","",IF(VLOOKUP($A4,Calculations!$A$4:$N$15,3,FALSE)=0,"",VLOOKUP($A4,Calculations!$A$4:$N$15,3,FALSE)))</f>
        <v/>
      </c>
      <c r="D4" s="13" t="str">
        <f>IF(A4="","",IF(VLOOKUP($A4,Calculations!$A$4:$N$15,4,FALSE)=0,"",VLOOKUP($A4,Calculations!$A$4:$N$15,4,FALSE)))</f>
        <v/>
      </c>
      <c r="E4" s="13" t="str">
        <f>IF(A4="","",IF(VLOOKUP($A4,Calculations!$A$4:$N$15,5,FALSE)=0,"",VLOOKUP($A4,Calculations!$A$4:$N$15,5,FALSE)))</f>
        <v/>
      </c>
      <c r="F4" s="13" t="str">
        <f>IF(A4="","",IF(VLOOKUP($A4,Calculations!$A$4:$N$15,6,FALSE)=0,"",VLOOKUP($A4,Calculations!$A$4:$N$15,6,FALSE)))</f>
        <v/>
      </c>
      <c r="G4" s="13" t="str">
        <f>IF(A4="","",IF(VLOOKUP($A4,Calculations!$A$4:$N$15,7,FALSE)=0,"",VLOOKUP($A4,Calculations!$A$4:$N$15,7,FALSE)))</f>
        <v/>
      </c>
      <c r="H4" s="13" t="str">
        <f>IF(A4="","",IF(VLOOKUP($A4,Calculations!$A$4:$N$15,8,FALSE)=0,"",VLOOKUP($A4,Calculations!$A$4:$N$15,8,FALSE)))</f>
        <v/>
      </c>
      <c r="I4" s="13" t="str">
        <f>IF(A4="","",IF(VLOOKUP($A4,Calculations!$A$4:$N$15,9,FALSE)=0,"",VLOOKUP($A4,Calculations!$A$4:$N$15,9,FALSE)))</f>
        <v/>
      </c>
      <c r="J4" s="13" t="str">
        <f>IF(A4="","",IF(VLOOKUP($A4,Calculations!$A$4:$N$15,10,FALSE)=0,"",VLOOKUP($A4,Calculations!$A$4:$N$15,10,FALSE)))</f>
        <v/>
      </c>
      <c r="K4" s="13" t="str">
        <f>IF(A4="","",IF(VLOOKUP($A4,Calculations!$A$4:$N$15,11,FALSE)=0,"",VLOOKUP($A4,Calculations!$A$4:$N$15,11,FALSE)))</f>
        <v/>
      </c>
      <c r="L4" s="13" t="str">
        <f>IF(A4="","",IF(VLOOKUP($A4,Calculations!$A$4:$N$15,12,FALSE)=0,"",VLOOKUP($A4,Calculations!$A$4:$N$15,12,FALSE)))</f>
        <v/>
      </c>
      <c r="M4" s="13" t="str">
        <f>IF(B4="","",IF(VLOOKUP($A4,Calculations!$A$4:$N$15,13,FALSE)=0,"",VLOOKUP($A4,Calculations!$A$4:$N$15,13,FALSE)))</f>
        <v/>
      </c>
      <c r="N4" s="13" t="str">
        <f>IF(C4="","",IF(VLOOKUP($A4,Calculations!$A$4:$N$15,14,FALSE)=0,"",VLOOKUP($A4,Calculations!$A$4:$N$15,14,FALSE)))</f>
        <v/>
      </c>
      <c r="P4" s="103" t="str">
        <f t="shared" si="0"/>
        <v/>
      </c>
      <c r="Q4" s="103" t="str">
        <f t="shared" si="1"/>
        <v/>
      </c>
      <c r="R4" s="13" t="str">
        <f>IF(A4="","",IF(VLOOKUP($A4,Calculations!$O$4:$AB$15,3,FALSE)=0,"",VLOOKUP($A4,Calculations!$O$4:$AB$15,3,FALSE)))</f>
        <v/>
      </c>
      <c r="S4" s="13" t="str">
        <f>IF(B4="","",IF(VLOOKUP($A4,Calculations!$O$4:$AB$15,4,FALSE)=0,"",VLOOKUP($A4,Calculations!$O$4:$AB$15,4,FALSE)))</f>
        <v/>
      </c>
      <c r="T4" s="13" t="str">
        <f>IF(C4="","",IF(VLOOKUP($A4,Calculations!$O$4:$AB$15,5,FALSE)=0,"",VLOOKUP($A4,Calculations!$O$4:$AB$15,5,FALSE)))</f>
        <v/>
      </c>
      <c r="U4" s="13" t="str">
        <f>IF(D4="","",IF(VLOOKUP($A4,Calculations!$O$4:$AB$15,6,FALSE)=0,"",VLOOKUP($A4,Calculations!$O$4:$AB$15,6,FALSE)))</f>
        <v/>
      </c>
      <c r="V4" s="13" t="str">
        <f>IF(E4="","",IF(VLOOKUP($A4,Calculations!$O$4:$AB$15,7,FALSE)=0,"",VLOOKUP($A4,Calculations!$O$4:$AB$15,7,FALSE)))</f>
        <v/>
      </c>
      <c r="W4" s="13" t="str">
        <f>IF(F4="","",IF(VLOOKUP($A4,Calculations!$O$4:$AB$15,8,FALSE)=0,"",VLOOKUP($A4,Calculations!$O$4:$AB$15,8,FALSE)))</f>
        <v/>
      </c>
      <c r="X4" s="13" t="str">
        <f>IF(G4="","",IF(VLOOKUP($A4,Calculations!$O$4:$AB$15,9,FALSE)=0,"",VLOOKUP($A4,Calculations!$O$4:$AB$15,9,FALSE)))</f>
        <v/>
      </c>
      <c r="Y4" s="13" t="str">
        <f>IF(H4="","",IF(VLOOKUP($A4,Calculations!$O$4:$AB$15,10,FALSE)=0,"",VLOOKUP($A4,Calculations!$O$4:$AB$15,10,FALSE)))</f>
        <v/>
      </c>
      <c r="Z4" s="13" t="str">
        <f>IF(I4="","",IF(VLOOKUP($A4,Calculations!$O$4:$AB$15,11,FALSE)=0,"",VLOOKUP($A4,Calculations!$O$4:$AB$15,11,FALSE)))</f>
        <v/>
      </c>
      <c r="AA4" s="13" t="str">
        <f>IF(J4="","",IF(VLOOKUP($A4,Calculations!$O$4:$AB$15,12,FALSE)=0,"",VLOOKUP($A4,Calculations!$O$4:$AB$15,12,FALSE)))</f>
        <v/>
      </c>
      <c r="AB4" s="13" t="str">
        <f>IF(K4="","",IF(VLOOKUP($A4,Calculations!$O$4:$AB$15,13,FALSE)=0,"",VLOOKUP($A4,Calculations!$O$4:$AB$15,13,FALSE)))</f>
        <v/>
      </c>
      <c r="AC4" s="13" t="str">
        <f>IF(L4="","",IF(VLOOKUP($A4,Calculations!$O$4:$AB$15,14,FALSE)=0,"",VLOOKUP($A4,Calculations!$O$4:$AB$15,14,FALSE)))</f>
        <v/>
      </c>
    </row>
    <row r="5" spans="1:29" ht="15" customHeight="1" x14ac:dyDescent="0.25">
      <c r="A5" s="102" t="str">
        <f>IF(ISNUMBER(MATCH('Array Content'!C4,'miRNA Table'!$B$3:$B$386,0)),'Array Content'!C4,"")</f>
        <v/>
      </c>
      <c r="B5" s="149" t="str">
        <f>IF(A5="","",IF(VLOOKUP($A5,'Test Sample Data'!$A$3:$L$14,2,FALSE)=0,"",VLOOKUP($A5,'Test Sample Data'!$A$3:$L$14,2,FALSE)))</f>
        <v/>
      </c>
      <c r="C5" s="13" t="str">
        <f>IF(A5="","",IF(VLOOKUP($A5,Calculations!$A$4:$N$15,3,FALSE)=0,"",VLOOKUP($A5,Calculations!$A$4:$N$15,3,FALSE)))</f>
        <v/>
      </c>
      <c r="D5" s="13" t="str">
        <f>IF(A5="","",IF(VLOOKUP($A5,Calculations!$A$4:$N$15,4,FALSE)=0,"",VLOOKUP($A5,Calculations!$A$4:$N$15,4,FALSE)))</f>
        <v/>
      </c>
      <c r="E5" s="13" t="str">
        <f>IF(A5="","",IF(VLOOKUP($A5,Calculations!$A$4:$N$15,5,FALSE)=0,"",VLOOKUP($A5,Calculations!$A$4:$N$15,5,FALSE)))</f>
        <v/>
      </c>
      <c r="F5" s="13" t="str">
        <f>IF(A5="","",IF(VLOOKUP($A5,Calculations!$A$4:$N$15,6,FALSE)=0,"",VLOOKUP($A5,Calculations!$A$4:$N$15,6,FALSE)))</f>
        <v/>
      </c>
      <c r="G5" s="13" t="str">
        <f>IF(A5="","",IF(VLOOKUP($A5,Calculations!$A$4:$N$15,7,FALSE)=0,"",VLOOKUP($A5,Calculations!$A$4:$N$15,7,FALSE)))</f>
        <v/>
      </c>
      <c r="H5" s="13" t="str">
        <f>IF(A5="","",IF(VLOOKUP($A5,Calculations!$A$4:$N$15,8,FALSE)=0,"",VLOOKUP($A5,Calculations!$A$4:$N$15,8,FALSE)))</f>
        <v/>
      </c>
      <c r="I5" s="13" t="str">
        <f>IF(A5="","",IF(VLOOKUP($A5,Calculations!$A$4:$N$15,9,FALSE)=0,"",VLOOKUP($A5,Calculations!$A$4:$N$15,9,FALSE)))</f>
        <v/>
      </c>
      <c r="J5" s="13" t="str">
        <f>IF(A5="","",IF(VLOOKUP($A5,Calculations!$A$4:$N$15,10,FALSE)=0,"",VLOOKUP($A5,Calculations!$A$4:$N$15,10,FALSE)))</f>
        <v/>
      </c>
      <c r="K5" s="13" t="str">
        <f>IF(A5="","",IF(VLOOKUP($A5,Calculations!$A$4:$N$15,11,FALSE)=0,"",VLOOKUP($A5,Calculations!$A$4:$N$15,11,FALSE)))</f>
        <v/>
      </c>
      <c r="L5" s="13" t="str">
        <f>IF(A5="","",IF(VLOOKUP($A5,Calculations!$A$4:$N$15,12,FALSE)=0,"",VLOOKUP($A5,Calculations!$A$4:$N$15,12,FALSE)))</f>
        <v/>
      </c>
      <c r="M5" s="13" t="str">
        <f>IF(B5="","",IF(VLOOKUP($A5,Calculations!$A$4:$N$15,13,FALSE)=0,"",VLOOKUP($A5,Calculations!$A$4:$N$15,13,FALSE)))</f>
        <v/>
      </c>
      <c r="N5" s="13" t="str">
        <f>IF(C5="","",IF(VLOOKUP($A5,Calculations!$A$4:$N$15,14,FALSE)=0,"",VLOOKUP($A5,Calculations!$A$4:$N$15,14,FALSE)))</f>
        <v/>
      </c>
      <c r="P5" s="103" t="str">
        <f t="shared" si="0"/>
        <v/>
      </c>
      <c r="Q5" s="103" t="str">
        <f t="shared" si="1"/>
        <v/>
      </c>
      <c r="R5" s="13" t="str">
        <f>IF(A5="","",IF(VLOOKUP($A5,Calculations!$O$4:$AB$15,3,FALSE)=0,"",VLOOKUP($A5,Calculations!$O$4:$AB$15,3,FALSE)))</f>
        <v/>
      </c>
      <c r="S5" s="13" t="str">
        <f>IF(B5="","",IF(VLOOKUP($A5,Calculations!$O$4:$AB$15,4,FALSE)=0,"",VLOOKUP($A5,Calculations!$O$4:$AB$15,4,FALSE)))</f>
        <v/>
      </c>
      <c r="T5" s="13" t="str">
        <f>IF(C5="","",IF(VLOOKUP($A5,Calculations!$O$4:$AB$15,5,FALSE)=0,"",VLOOKUP($A5,Calculations!$O$4:$AB$15,5,FALSE)))</f>
        <v/>
      </c>
      <c r="U5" s="13" t="str">
        <f>IF(D5="","",IF(VLOOKUP($A5,Calculations!$O$4:$AB$15,6,FALSE)=0,"",VLOOKUP($A5,Calculations!$O$4:$AB$15,6,FALSE)))</f>
        <v/>
      </c>
      <c r="V5" s="13" t="str">
        <f>IF(E5="","",IF(VLOOKUP($A5,Calculations!$O$4:$AB$15,7,FALSE)=0,"",VLOOKUP($A5,Calculations!$O$4:$AB$15,7,FALSE)))</f>
        <v/>
      </c>
      <c r="W5" s="13" t="str">
        <f>IF(F5="","",IF(VLOOKUP($A5,Calculations!$O$4:$AB$15,8,FALSE)=0,"",VLOOKUP($A5,Calculations!$O$4:$AB$15,8,FALSE)))</f>
        <v/>
      </c>
      <c r="X5" s="13" t="str">
        <f>IF(G5="","",IF(VLOOKUP($A5,Calculations!$O$4:$AB$15,9,FALSE)=0,"",VLOOKUP($A5,Calculations!$O$4:$AB$15,9,FALSE)))</f>
        <v/>
      </c>
      <c r="Y5" s="13" t="str">
        <f>IF(H5="","",IF(VLOOKUP($A5,Calculations!$O$4:$AB$15,10,FALSE)=0,"",VLOOKUP($A5,Calculations!$O$4:$AB$15,10,FALSE)))</f>
        <v/>
      </c>
      <c r="Z5" s="13" t="str">
        <f>IF(I5="","",IF(VLOOKUP($A5,Calculations!$O$4:$AB$15,11,FALSE)=0,"",VLOOKUP($A5,Calculations!$O$4:$AB$15,11,FALSE)))</f>
        <v/>
      </c>
      <c r="AA5" s="13" t="str">
        <f>IF(J5="","",IF(VLOOKUP($A5,Calculations!$O$4:$AB$15,12,FALSE)=0,"",VLOOKUP($A5,Calculations!$O$4:$AB$15,12,FALSE)))</f>
        <v/>
      </c>
      <c r="AB5" s="13" t="str">
        <f>IF(K5="","",IF(VLOOKUP($A5,Calculations!$O$4:$AB$15,13,FALSE)=0,"",VLOOKUP($A5,Calculations!$O$4:$AB$15,13,FALSE)))</f>
        <v/>
      </c>
      <c r="AC5" s="13" t="str">
        <f>IF(L5="","",IF(VLOOKUP($A5,Calculations!$O$4:$AB$15,14,FALSE)=0,"",VLOOKUP($A5,Calculations!$O$4:$AB$15,14,FALSE)))</f>
        <v/>
      </c>
    </row>
    <row r="6" spans="1:29" ht="15" customHeight="1" x14ac:dyDescent="0.25">
      <c r="A6" s="102" t="str">
        <f>IF(ISNUMBER(MATCH('Array Content'!C5,'miRNA Table'!$B$3:$B$386,0)),'Array Content'!C5,"")</f>
        <v/>
      </c>
      <c r="B6" s="149" t="str">
        <f>IF(A6="","",IF(VLOOKUP($A6,'Test Sample Data'!$A$3:$L$14,2,FALSE)=0,"",VLOOKUP($A6,'Test Sample Data'!$A$3:$L$14,2,FALSE)))</f>
        <v/>
      </c>
      <c r="C6" s="13" t="str">
        <f>IF(A6="","",IF(VLOOKUP($A6,Calculations!$A$4:$N$15,3,FALSE)=0,"",VLOOKUP($A6,Calculations!$A$4:$N$15,3,FALSE)))</f>
        <v/>
      </c>
      <c r="D6" s="13" t="str">
        <f>IF(A6="","",IF(VLOOKUP($A6,Calculations!$A$4:$N$15,4,FALSE)=0,"",VLOOKUP($A6,Calculations!$A$4:$N$15,4,FALSE)))</f>
        <v/>
      </c>
      <c r="E6" s="13" t="str">
        <f>IF(A6="","",IF(VLOOKUP($A6,Calculations!$A$4:$N$15,5,FALSE)=0,"",VLOOKUP($A6,Calculations!$A$4:$N$15,5,FALSE)))</f>
        <v/>
      </c>
      <c r="F6" s="13" t="str">
        <f>IF(A6="","",IF(VLOOKUP($A6,Calculations!$A$4:$N$15,6,FALSE)=0,"",VLOOKUP($A6,Calculations!$A$4:$N$15,6,FALSE)))</f>
        <v/>
      </c>
      <c r="G6" s="13" t="str">
        <f>IF(A6="","",IF(VLOOKUP($A6,Calculations!$A$4:$N$15,7,FALSE)=0,"",VLOOKUP($A6,Calculations!$A$4:$N$15,7,FALSE)))</f>
        <v/>
      </c>
      <c r="H6" s="13" t="str">
        <f>IF(A6="","",IF(VLOOKUP($A6,Calculations!$A$4:$N$15,8,FALSE)=0,"",VLOOKUP($A6,Calculations!$A$4:$N$15,8,FALSE)))</f>
        <v/>
      </c>
      <c r="I6" s="13" t="str">
        <f>IF(A6="","",IF(VLOOKUP($A6,Calculations!$A$4:$N$15,9,FALSE)=0,"",VLOOKUP($A6,Calculations!$A$4:$N$15,9,FALSE)))</f>
        <v/>
      </c>
      <c r="J6" s="13" t="str">
        <f>IF(A6="","",IF(VLOOKUP($A6,Calculations!$A$4:$N$15,10,FALSE)=0,"",VLOOKUP($A6,Calculations!$A$4:$N$15,10,FALSE)))</f>
        <v/>
      </c>
      <c r="K6" s="13" t="str">
        <f>IF(A6="","",IF(VLOOKUP($A6,Calculations!$A$4:$N$15,11,FALSE)=0,"",VLOOKUP($A6,Calculations!$A$4:$N$15,11,FALSE)))</f>
        <v/>
      </c>
      <c r="L6" s="13" t="str">
        <f>IF(A6="","",IF(VLOOKUP($A6,Calculations!$A$4:$N$15,12,FALSE)=0,"",VLOOKUP($A6,Calculations!$A$4:$N$15,12,FALSE)))</f>
        <v/>
      </c>
      <c r="M6" s="13" t="str">
        <f>IF(B6="","",IF(VLOOKUP($A6,Calculations!$A$4:$N$15,13,FALSE)=0,"",VLOOKUP($A6,Calculations!$A$4:$N$15,13,FALSE)))</f>
        <v/>
      </c>
      <c r="N6" s="13" t="str">
        <f>IF(C6="","",IF(VLOOKUP($A6,Calculations!$A$4:$N$15,14,FALSE)=0,"",VLOOKUP($A6,Calculations!$A$4:$N$15,14,FALSE)))</f>
        <v/>
      </c>
      <c r="P6" s="103" t="str">
        <f t="shared" si="0"/>
        <v/>
      </c>
      <c r="Q6" s="103" t="str">
        <f t="shared" si="1"/>
        <v/>
      </c>
      <c r="R6" s="13" t="str">
        <f>IF(A6="","",IF(VLOOKUP($A6,Calculations!$O$4:$AB$15,3,FALSE)=0,"",VLOOKUP($A6,Calculations!$O$4:$AB$15,3,FALSE)))</f>
        <v/>
      </c>
      <c r="S6" s="13" t="str">
        <f>IF(B6="","",IF(VLOOKUP($A6,Calculations!$O$4:$AB$15,4,FALSE)=0,"",VLOOKUP($A6,Calculations!$O$4:$AB$15,4,FALSE)))</f>
        <v/>
      </c>
      <c r="T6" s="13" t="str">
        <f>IF(C6="","",IF(VLOOKUP($A6,Calculations!$O$4:$AB$15,5,FALSE)=0,"",VLOOKUP($A6,Calculations!$O$4:$AB$15,5,FALSE)))</f>
        <v/>
      </c>
      <c r="U6" s="13" t="str">
        <f>IF(D6="","",IF(VLOOKUP($A6,Calculations!$O$4:$AB$15,6,FALSE)=0,"",VLOOKUP($A6,Calculations!$O$4:$AB$15,6,FALSE)))</f>
        <v/>
      </c>
      <c r="V6" s="13" t="str">
        <f>IF(E6="","",IF(VLOOKUP($A6,Calculations!$O$4:$AB$15,7,FALSE)=0,"",VLOOKUP($A6,Calculations!$O$4:$AB$15,7,FALSE)))</f>
        <v/>
      </c>
      <c r="W6" s="13" t="str">
        <f>IF(F6="","",IF(VLOOKUP($A6,Calculations!$O$4:$AB$15,8,FALSE)=0,"",VLOOKUP($A6,Calculations!$O$4:$AB$15,8,FALSE)))</f>
        <v/>
      </c>
      <c r="X6" s="13" t="str">
        <f>IF(G6="","",IF(VLOOKUP($A6,Calculations!$O$4:$AB$15,9,FALSE)=0,"",VLOOKUP($A6,Calculations!$O$4:$AB$15,9,FALSE)))</f>
        <v/>
      </c>
      <c r="Y6" s="13" t="str">
        <f>IF(H6="","",IF(VLOOKUP($A6,Calculations!$O$4:$AB$15,10,FALSE)=0,"",VLOOKUP($A6,Calculations!$O$4:$AB$15,10,FALSE)))</f>
        <v/>
      </c>
      <c r="Z6" s="13" t="str">
        <f>IF(I6="","",IF(VLOOKUP($A6,Calculations!$O$4:$AB$15,11,FALSE)=0,"",VLOOKUP($A6,Calculations!$O$4:$AB$15,11,FALSE)))</f>
        <v/>
      </c>
      <c r="AA6" s="13" t="str">
        <f>IF(J6="","",IF(VLOOKUP($A6,Calculations!$O$4:$AB$15,12,FALSE)=0,"",VLOOKUP($A6,Calculations!$O$4:$AB$15,12,FALSE)))</f>
        <v/>
      </c>
      <c r="AB6" s="13" t="str">
        <f>IF(K6="","",IF(VLOOKUP($A6,Calculations!$O$4:$AB$15,13,FALSE)=0,"",VLOOKUP($A6,Calculations!$O$4:$AB$15,13,FALSE)))</f>
        <v/>
      </c>
      <c r="AC6" s="13" t="str">
        <f>IF(L6="","",IF(VLOOKUP($A6,Calculations!$O$4:$AB$15,14,FALSE)=0,"",VLOOKUP($A6,Calculations!$O$4:$AB$15,14,FALSE)))</f>
        <v/>
      </c>
    </row>
    <row r="7" spans="1:29" ht="15" customHeight="1" x14ac:dyDescent="0.25">
      <c r="A7" s="102" t="str">
        <f>IF(ISNUMBER(MATCH('Array Content'!C6,'miRNA Table'!$B$3:$B$386,0)),'Array Content'!C6,"")</f>
        <v/>
      </c>
      <c r="B7" s="149" t="str">
        <f>IF(A7="","",IF(VLOOKUP($A7,'Test Sample Data'!$A$3:$L$14,2,FALSE)=0,"",VLOOKUP($A7,'Test Sample Data'!$A$3:$L$14,2,FALSE)))</f>
        <v/>
      </c>
      <c r="C7" s="13" t="str">
        <f>IF(A7="","",IF(VLOOKUP($A7,Calculations!$A$4:$N$15,3,FALSE)=0,"",VLOOKUP($A7,Calculations!$A$4:$N$15,3,FALSE)))</f>
        <v/>
      </c>
      <c r="D7" s="13" t="str">
        <f>IF(A7="","",IF(VLOOKUP($A7,Calculations!$A$4:$N$15,4,FALSE)=0,"",VLOOKUP($A7,Calculations!$A$4:$N$15,4,FALSE)))</f>
        <v/>
      </c>
      <c r="E7" s="13" t="str">
        <f>IF(A7="","",IF(VLOOKUP($A7,Calculations!$A$4:$N$15,5,FALSE)=0,"",VLOOKUP($A7,Calculations!$A$4:$N$15,5,FALSE)))</f>
        <v/>
      </c>
      <c r="F7" s="13" t="str">
        <f>IF(A7="","",IF(VLOOKUP($A7,Calculations!$A$4:$N$15,6,FALSE)=0,"",VLOOKUP($A7,Calculations!$A$4:$N$15,6,FALSE)))</f>
        <v/>
      </c>
      <c r="G7" s="13" t="str">
        <f>IF(A7="","",IF(VLOOKUP($A7,Calculations!$A$4:$N$15,7,FALSE)=0,"",VLOOKUP($A7,Calculations!$A$4:$N$15,7,FALSE)))</f>
        <v/>
      </c>
      <c r="H7" s="13" t="str">
        <f>IF(A7="","",IF(VLOOKUP($A7,Calculations!$A$4:$N$15,8,FALSE)=0,"",VLOOKUP($A7,Calculations!$A$4:$N$15,8,FALSE)))</f>
        <v/>
      </c>
      <c r="I7" s="13" t="str">
        <f>IF(A7="","",IF(VLOOKUP($A7,Calculations!$A$4:$N$15,9,FALSE)=0,"",VLOOKUP($A7,Calculations!$A$4:$N$15,9,FALSE)))</f>
        <v/>
      </c>
      <c r="J7" s="13" t="str">
        <f>IF(A7="","",IF(VLOOKUP($A7,Calculations!$A$4:$N$15,10,FALSE)=0,"",VLOOKUP($A7,Calculations!$A$4:$N$15,10,FALSE)))</f>
        <v/>
      </c>
      <c r="K7" s="13" t="str">
        <f>IF(A7="","",IF(VLOOKUP($A7,Calculations!$A$4:$N$15,11,FALSE)=0,"",VLOOKUP($A7,Calculations!$A$4:$N$15,11,FALSE)))</f>
        <v/>
      </c>
      <c r="L7" s="13" t="str">
        <f>IF(A7="","",IF(VLOOKUP($A7,Calculations!$A$4:$N$15,12,FALSE)=0,"",VLOOKUP($A7,Calculations!$A$4:$N$15,12,FALSE)))</f>
        <v/>
      </c>
      <c r="M7" s="13" t="str">
        <f>IF(B7="","",IF(VLOOKUP($A7,Calculations!$A$4:$N$15,13,FALSE)=0,"",VLOOKUP($A7,Calculations!$A$4:$N$15,13,FALSE)))</f>
        <v/>
      </c>
      <c r="N7" s="13" t="str">
        <f>IF(C7="","",IF(VLOOKUP($A7,Calculations!$A$4:$N$15,14,FALSE)=0,"",VLOOKUP($A7,Calculations!$A$4:$N$15,14,FALSE)))</f>
        <v/>
      </c>
      <c r="P7" s="103" t="str">
        <f t="shared" si="0"/>
        <v/>
      </c>
      <c r="Q7" s="103" t="str">
        <f t="shared" si="1"/>
        <v/>
      </c>
      <c r="R7" s="13" t="str">
        <f>IF(A7="","",IF(VLOOKUP($A7,Calculations!$O$4:$AB$15,3,FALSE)=0,"",VLOOKUP($A7,Calculations!$O$4:$AB$15,3,FALSE)))</f>
        <v/>
      </c>
      <c r="S7" s="13" t="str">
        <f>IF(B7="","",IF(VLOOKUP($A7,Calculations!$O$4:$AB$15,4,FALSE)=0,"",VLOOKUP($A7,Calculations!$O$4:$AB$15,4,FALSE)))</f>
        <v/>
      </c>
      <c r="T7" s="13" t="str">
        <f>IF(C7="","",IF(VLOOKUP($A7,Calculations!$O$4:$AB$15,5,FALSE)=0,"",VLOOKUP($A7,Calculations!$O$4:$AB$15,5,FALSE)))</f>
        <v/>
      </c>
      <c r="U7" s="13" t="str">
        <f>IF(D7="","",IF(VLOOKUP($A7,Calculations!$O$4:$AB$15,6,FALSE)=0,"",VLOOKUP($A7,Calculations!$O$4:$AB$15,6,FALSE)))</f>
        <v/>
      </c>
      <c r="V7" s="13" t="str">
        <f>IF(E7="","",IF(VLOOKUP($A7,Calculations!$O$4:$AB$15,7,FALSE)=0,"",VLOOKUP($A7,Calculations!$O$4:$AB$15,7,FALSE)))</f>
        <v/>
      </c>
      <c r="W7" s="13" t="str">
        <f>IF(F7="","",IF(VLOOKUP($A7,Calculations!$O$4:$AB$15,8,FALSE)=0,"",VLOOKUP($A7,Calculations!$O$4:$AB$15,8,FALSE)))</f>
        <v/>
      </c>
      <c r="X7" s="13" t="str">
        <f>IF(G7="","",IF(VLOOKUP($A7,Calculations!$O$4:$AB$15,9,FALSE)=0,"",VLOOKUP($A7,Calculations!$O$4:$AB$15,9,FALSE)))</f>
        <v/>
      </c>
      <c r="Y7" s="13" t="str">
        <f>IF(H7="","",IF(VLOOKUP($A7,Calculations!$O$4:$AB$15,10,FALSE)=0,"",VLOOKUP($A7,Calculations!$O$4:$AB$15,10,FALSE)))</f>
        <v/>
      </c>
      <c r="Z7" s="13" t="str">
        <f>IF(I7="","",IF(VLOOKUP($A7,Calculations!$O$4:$AB$15,11,FALSE)=0,"",VLOOKUP($A7,Calculations!$O$4:$AB$15,11,FALSE)))</f>
        <v/>
      </c>
      <c r="AA7" s="13" t="str">
        <f>IF(J7="","",IF(VLOOKUP($A7,Calculations!$O$4:$AB$15,12,FALSE)=0,"",VLOOKUP($A7,Calculations!$O$4:$AB$15,12,FALSE)))</f>
        <v/>
      </c>
      <c r="AB7" s="13" t="str">
        <f>IF(K7="","",IF(VLOOKUP($A7,Calculations!$O$4:$AB$15,13,FALSE)=0,"",VLOOKUP($A7,Calculations!$O$4:$AB$15,13,FALSE)))</f>
        <v/>
      </c>
      <c r="AC7" s="13" t="str">
        <f>IF(L7="","",IF(VLOOKUP($A7,Calculations!$O$4:$AB$15,14,FALSE)=0,"",VLOOKUP($A7,Calculations!$O$4:$AB$15,14,FALSE)))</f>
        <v/>
      </c>
    </row>
    <row r="8" spans="1:29" ht="15" customHeight="1" x14ac:dyDescent="0.25">
      <c r="A8" s="102" t="str">
        <f>IF(ISNUMBER(MATCH('Array Content'!C7,'miRNA Table'!$B$3:$B$386,0)),'Array Content'!C7,"")</f>
        <v/>
      </c>
      <c r="B8" s="149" t="str">
        <f>IF(A8="","",IF(VLOOKUP($A8,'Test Sample Data'!$A$3:$L$14,2,FALSE)=0,"",VLOOKUP($A8,'Test Sample Data'!$A$3:$L$14,2,FALSE)))</f>
        <v/>
      </c>
      <c r="C8" s="13" t="str">
        <f>IF(A8="","",IF(VLOOKUP($A8,Calculations!$A$4:$N$15,3,FALSE)=0,"",VLOOKUP($A8,Calculations!$A$4:$N$15,3,FALSE)))</f>
        <v/>
      </c>
      <c r="D8" s="13" t="str">
        <f>IF(A8="","",IF(VLOOKUP($A8,Calculations!$A$4:$N$15,4,FALSE)=0,"",VLOOKUP($A8,Calculations!$A$4:$N$15,4,FALSE)))</f>
        <v/>
      </c>
      <c r="E8" s="13" t="str">
        <f>IF(A8="","",IF(VLOOKUP($A8,Calculations!$A$4:$N$15,5,FALSE)=0,"",VLOOKUP($A8,Calculations!$A$4:$N$15,5,FALSE)))</f>
        <v/>
      </c>
      <c r="F8" s="13" t="str">
        <f>IF(A8="","",IF(VLOOKUP($A8,Calculations!$A$4:$N$15,6,FALSE)=0,"",VLOOKUP($A8,Calculations!$A$4:$N$15,6,FALSE)))</f>
        <v/>
      </c>
      <c r="G8" s="13" t="str">
        <f>IF(A8="","",IF(VLOOKUP($A8,Calculations!$A$4:$N$15,7,FALSE)=0,"",VLOOKUP($A8,Calculations!$A$4:$N$15,7,FALSE)))</f>
        <v/>
      </c>
      <c r="H8" s="13" t="str">
        <f>IF(A8="","",IF(VLOOKUP($A8,Calculations!$A$4:$N$15,8,FALSE)=0,"",VLOOKUP($A8,Calculations!$A$4:$N$15,8,FALSE)))</f>
        <v/>
      </c>
      <c r="I8" s="13" t="str">
        <f>IF(A8="","",IF(VLOOKUP($A8,Calculations!$A$4:$N$15,9,FALSE)=0,"",VLOOKUP($A8,Calculations!$A$4:$N$15,9,FALSE)))</f>
        <v/>
      </c>
      <c r="J8" s="13" t="str">
        <f>IF(A8="","",IF(VLOOKUP($A8,Calculations!$A$4:$N$15,10,FALSE)=0,"",VLOOKUP($A8,Calculations!$A$4:$N$15,10,FALSE)))</f>
        <v/>
      </c>
      <c r="K8" s="13" t="str">
        <f>IF(A8="","",IF(VLOOKUP($A8,Calculations!$A$4:$N$15,11,FALSE)=0,"",VLOOKUP($A8,Calculations!$A$4:$N$15,11,FALSE)))</f>
        <v/>
      </c>
      <c r="L8" s="13" t="str">
        <f>IF(A8="","",IF(VLOOKUP($A8,Calculations!$A$4:$N$15,12,FALSE)=0,"",VLOOKUP($A8,Calculations!$A$4:$N$15,12,FALSE)))</f>
        <v/>
      </c>
      <c r="M8" s="13" t="str">
        <f>IF(B8="","",IF(VLOOKUP($A8,Calculations!$A$4:$N$15,13,FALSE)=0,"",VLOOKUP($A8,Calculations!$A$4:$N$15,13,FALSE)))</f>
        <v/>
      </c>
      <c r="N8" s="13" t="str">
        <f>IF(C8="","",IF(VLOOKUP($A8,Calculations!$A$4:$N$15,14,FALSE)=0,"",VLOOKUP($A8,Calculations!$A$4:$N$15,14,FALSE)))</f>
        <v/>
      </c>
      <c r="P8" s="103" t="str">
        <f t="shared" si="0"/>
        <v/>
      </c>
      <c r="Q8" s="103" t="str">
        <f t="shared" si="1"/>
        <v/>
      </c>
      <c r="R8" s="13" t="str">
        <f>IF(A8="","",IF(VLOOKUP($A8,Calculations!$O$4:$AB$15,3,FALSE)=0,"",VLOOKUP($A8,Calculations!$O$4:$AB$15,3,FALSE)))</f>
        <v/>
      </c>
      <c r="S8" s="13" t="str">
        <f>IF(B8="","",IF(VLOOKUP($A8,Calculations!$O$4:$AB$15,4,FALSE)=0,"",VLOOKUP($A8,Calculations!$O$4:$AB$15,4,FALSE)))</f>
        <v/>
      </c>
      <c r="T8" s="13" t="str">
        <f>IF(C8="","",IF(VLOOKUP($A8,Calculations!$O$4:$AB$15,5,FALSE)=0,"",VLOOKUP($A8,Calculations!$O$4:$AB$15,5,FALSE)))</f>
        <v/>
      </c>
      <c r="U8" s="13" t="str">
        <f>IF(D8="","",IF(VLOOKUP($A8,Calculations!$O$4:$AB$15,6,FALSE)=0,"",VLOOKUP($A8,Calculations!$O$4:$AB$15,6,FALSE)))</f>
        <v/>
      </c>
      <c r="V8" s="13" t="str">
        <f>IF(E8="","",IF(VLOOKUP($A8,Calculations!$O$4:$AB$15,7,FALSE)=0,"",VLOOKUP($A8,Calculations!$O$4:$AB$15,7,FALSE)))</f>
        <v/>
      </c>
      <c r="W8" s="13" t="str">
        <f>IF(F8="","",IF(VLOOKUP($A8,Calculations!$O$4:$AB$15,8,FALSE)=0,"",VLOOKUP($A8,Calculations!$O$4:$AB$15,8,FALSE)))</f>
        <v/>
      </c>
      <c r="X8" s="13" t="str">
        <f>IF(G8="","",IF(VLOOKUP($A8,Calculations!$O$4:$AB$15,9,FALSE)=0,"",VLOOKUP($A8,Calculations!$O$4:$AB$15,9,FALSE)))</f>
        <v/>
      </c>
      <c r="Y8" s="13" t="str">
        <f>IF(H8="","",IF(VLOOKUP($A8,Calculations!$O$4:$AB$15,10,FALSE)=0,"",VLOOKUP($A8,Calculations!$O$4:$AB$15,10,FALSE)))</f>
        <v/>
      </c>
      <c r="Z8" s="13" t="str">
        <f>IF(I8="","",IF(VLOOKUP($A8,Calculations!$O$4:$AB$15,11,FALSE)=0,"",VLOOKUP($A8,Calculations!$O$4:$AB$15,11,FALSE)))</f>
        <v/>
      </c>
      <c r="AA8" s="13" t="str">
        <f>IF(J8="","",IF(VLOOKUP($A8,Calculations!$O$4:$AB$15,12,FALSE)=0,"",VLOOKUP($A8,Calculations!$O$4:$AB$15,12,FALSE)))</f>
        <v/>
      </c>
      <c r="AB8" s="13" t="str">
        <f>IF(K8="","",IF(VLOOKUP($A8,Calculations!$O$4:$AB$15,13,FALSE)=0,"",VLOOKUP($A8,Calculations!$O$4:$AB$15,13,FALSE)))</f>
        <v/>
      </c>
      <c r="AC8" s="13" t="str">
        <f>IF(L8="","",IF(VLOOKUP($A8,Calculations!$O$4:$AB$15,14,FALSE)=0,"",VLOOKUP($A8,Calculations!$O$4:$AB$15,14,FALSE)))</f>
        <v/>
      </c>
    </row>
    <row r="9" spans="1:29" ht="15" customHeight="1" x14ac:dyDescent="0.25">
      <c r="A9" s="102" t="str">
        <f>IF(ISNUMBER(MATCH('Array Content'!C8,'miRNA Table'!$B$3:$B$386,0)),'Array Content'!C8,"")</f>
        <v/>
      </c>
      <c r="B9" s="149" t="str">
        <f>IF(A9="","",IF(VLOOKUP($A9,'Test Sample Data'!$A$3:$L$14,2,FALSE)=0,"",VLOOKUP($A9,'Test Sample Data'!$A$3:$L$14,2,FALSE)))</f>
        <v/>
      </c>
      <c r="C9" s="13" t="str">
        <f>IF(A9="","",IF(VLOOKUP($A9,Calculations!$A$4:$N$15,3,FALSE)=0,"",VLOOKUP($A9,Calculations!$A$4:$N$15,3,FALSE)))</f>
        <v/>
      </c>
      <c r="D9" s="13" t="str">
        <f>IF(A9="","",IF(VLOOKUP($A9,Calculations!$A$4:$N$15,4,FALSE)=0,"",VLOOKUP($A9,Calculations!$A$4:$N$15,4,FALSE)))</f>
        <v/>
      </c>
      <c r="E9" s="13" t="str">
        <f>IF(A9="","",IF(VLOOKUP($A9,Calculations!$A$4:$N$15,5,FALSE)=0,"",VLOOKUP($A9,Calculations!$A$4:$N$15,5,FALSE)))</f>
        <v/>
      </c>
      <c r="F9" s="13" t="str">
        <f>IF(A9="","",IF(VLOOKUP($A9,Calculations!$A$4:$N$15,6,FALSE)=0,"",VLOOKUP($A9,Calculations!$A$4:$N$15,6,FALSE)))</f>
        <v/>
      </c>
      <c r="G9" s="13" t="str">
        <f>IF(A9="","",IF(VLOOKUP($A9,Calculations!$A$4:$N$15,7,FALSE)=0,"",VLOOKUP($A9,Calculations!$A$4:$N$15,7,FALSE)))</f>
        <v/>
      </c>
      <c r="H9" s="13" t="str">
        <f>IF(A9="","",IF(VLOOKUP($A9,Calculations!$A$4:$N$15,8,FALSE)=0,"",VLOOKUP($A9,Calculations!$A$4:$N$15,8,FALSE)))</f>
        <v/>
      </c>
      <c r="I9" s="13" t="str">
        <f>IF(A9="","",IF(VLOOKUP($A9,Calculations!$A$4:$N$15,9,FALSE)=0,"",VLOOKUP($A9,Calculations!$A$4:$N$15,9,FALSE)))</f>
        <v/>
      </c>
      <c r="J9" s="13" t="str">
        <f>IF(A9="","",IF(VLOOKUP($A9,Calculations!$A$4:$N$15,10,FALSE)=0,"",VLOOKUP($A9,Calculations!$A$4:$N$15,10,FALSE)))</f>
        <v/>
      </c>
      <c r="K9" s="13" t="str">
        <f>IF(A9="","",IF(VLOOKUP($A9,Calculations!$A$4:$N$15,11,FALSE)=0,"",VLOOKUP($A9,Calculations!$A$4:$N$15,11,FALSE)))</f>
        <v/>
      </c>
      <c r="L9" s="13" t="str">
        <f>IF(A9="","",IF(VLOOKUP($A9,Calculations!$A$4:$N$15,12,FALSE)=0,"",VLOOKUP($A9,Calculations!$A$4:$N$15,12,FALSE)))</f>
        <v/>
      </c>
      <c r="M9" s="13" t="str">
        <f>IF(B9="","",IF(VLOOKUP($A9,Calculations!$A$4:$N$15,13,FALSE)=0,"",VLOOKUP($A9,Calculations!$A$4:$N$15,13,FALSE)))</f>
        <v/>
      </c>
      <c r="N9" s="13" t="str">
        <f>IF(C9="","",IF(VLOOKUP($A9,Calculations!$A$4:$N$15,14,FALSE)=0,"",VLOOKUP($A9,Calculations!$A$4:$N$15,14,FALSE)))</f>
        <v/>
      </c>
      <c r="P9" s="103" t="str">
        <f t="shared" si="0"/>
        <v/>
      </c>
      <c r="Q9" s="103" t="str">
        <f t="shared" si="1"/>
        <v/>
      </c>
      <c r="R9" s="13" t="str">
        <f>IF(A9="","",IF(VLOOKUP($A9,Calculations!$O$4:$AB$15,3,FALSE)=0,"",VLOOKUP($A9,Calculations!$O$4:$AB$15,3,FALSE)))</f>
        <v/>
      </c>
      <c r="S9" s="13" t="str">
        <f>IF(B9="","",IF(VLOOKUP($A9,Calculations!$O$4:$AB$15,4,FALSE)=0,"",VLOOKUP($A9,Calculations!$O$4:$AB$15,4,FALSE)))</f>
        <v/>
      </c>
      <c r="T9" s="13" t="str">
        <f>IF(C9="","",IF(VLOOKUP($A9,Calculations!$O$4:$AB$15,5,FALSE)=0,"",VLOOKUP($A9,Calculations!$O$4:$AB$15,5,FALSE)))</f>
        <v/>
      </c>
      <c r="U9" s="13" t="str">
        <f>IF(D9="","",IF(VLOOKUP($A9,Calculations!$O$4:$AB$15,6,FALSE)=0,"",VLOOKUP($A9,Calculations!$O$4:$AB$15,6,FALSE)))</f>
        <v/>
      </c>
      <c r="V9" s="13" t="str">
        <f>IF(E9="","",IF(VLOOKUP($A9,Calculations!$O$4:$AB$15,7,FALSE)=0,"",VLOOKUP($A9,Calculations!$O$4:$AB$15,7,FALSE)))</f>
        <v/>
      </c>
      <c r="W9" s="13" t="str">
        <f>IF(F9="","",IF(VLOOKUP($A9,Calculations!$O$4:$AB$15,8,FALSE)=0,"",VLOOKUP($A9,Calculations!$O$4:$AB$15,8,FALSE)))</f>
        <v/>
      </c>
      <c r="X9" s="13" t="str">
        <f>IF(G9="","",IF(VLOOKUP($A9,Calculations!$O$4:$AB$15,9,FALSE)=0,"",VLOOKUP($A9,Calculations!$O$4:$AB$15,9,FALSE)))</f>
        <v/>
      </c>
      <c r="Y9" s="13" t="str">
        <f>IF(H9="","",IF(VLOOKUP($A9,Calculations!$O$4:$AB$15,10,FALSE)=0,"",VLOOKUP($A9,Calculations!$O$4:$AB$15,10,FALSE)))</f>
        <v/>
      </c>
      <c r="Z9" s="13" t="str">
        <f>IF(I9="","",IF(VLOOKUP($A9,Calculations!$O$4:$AB$15,11,FALSE)=0,"",VLOOKUP($A9,Calculations!$O$4:$AB$15,11,FALSE)))</f>
        <v/>
      </c>
      <c r="AA9" s="13" t="str">
        <f>IF(J9="","",IF(VLOOKUP($A9,Calculations!$O$4:$AB$15,12,FALSE)=0,"",VLOOKUP($A9,Calculations!$O$4:$AB$15,12,FALSE)))</f>
        <v/>
      </c>
      <c r="AB9" s="13" t="str">
        <f>IF(K9="","",IF(VLOOKUP($A9,Calculations!$O$4:$AB$15,13,FALSE)=0,"",VLOOKUP($A9,Calculations!$O$4:$AB$15,13,FALSE)))</f>
        <v/>
      </c>
      <c r="AC9" s="13" t="str">
        <f>IF(L9="","",IF(VLOOKUP($A9,Calculations!$O$4:$AB$15,14,FALSE)=0,"",VLOOKUP($A9,Calculations!$O$4:$AB$15,14,FALSE)))</f>
        <v/>
      </c>
    </row>
    <row r="10" spans="1:29" ht="15" customHeight="1" x14ac:dyDescent="0.25">
      <c r="A10" s="102" t="str">
        <f>IF(ISNUMBER(MATCH('Array Content'!C9,'miRNA Table'!$B$3:$B$386,0)),'Array Content'!C9,"")</f>
        <v/>
      </c>
      <c r="B10" s="149" t="str">
        <f>IF(A10="","",IF(VLOOKUP($A10,'Test Sample Data'!$A$3:$L$14,2,FALSE)=0,"",VLOOKUP($A10,'Test Sample Data'!$A$3:$L$14,2,FALSE)))</f>
        <v/>
      </c>
      <c r="C10" s="13" t="str">
        <f>IF(A10="","",IF(VLOOKUP($A10,Calculations!$A$4:$N$15,3,FALSE)=0,"",VLOOKUP($A10,Calculations!$A$4:$N$15,3,FALSE)))</f>
        <v/>
      </c>
      <c r="D10" s="13" t="str">
        <f>IF(A10="","",IF(VLOOKUP($A10,Calculations!$A$4:$N$15,4,FALSE)=0,"",VLOOKUP($A10,Calculations!$A$4:$N$15,4,FALSE)))</f>
        <v/>
      </c>
      <c r="E10" s="13" t="str">
        <f>IF(A10="","",IF(VLOOKUP($A10,Calculations!$A$4:$N$15,5,FALSE)=0,"",VLOOKUP($A10,Calculations!$A$4:$N$15,5,FALSE)))</f>
        <v/>
      </c>
      <c r="F10" s="13" t="str">
        <f>IF(A10="","",IF(VLOOKUP($A10,Calculations!$A$4:$N$15,6,FALSE)=0,"",VLOOKUP($A10,Calculations!$A$4:$N$15,6,FALSE)))</f>
        <v/>
      </c>
      <c r="G10" s="13" t="str">
        <f>IF(A10="","",IF(VLOOKUP($A10,Calculations!$A$4:$N$15,7,FALSE)=0,"",VLOOKUP($A10,Calculations!$A$4:$N$15,7,FALSE)))</f>
        <v/>
      </c>
      <c r="H10" s="13" t="str">
        <f>IF(A10="","",IF(VLOOKUP($A10,Calculations!$A$4:$N$15,8,FALSE)=0,"",VLOOKUP($A10,Calculations!$A$4:$N$15,8,FALSE)))</f>
        <v/>
      </c>
      <c r="I10" s="13" t="str">
        <f>IF(A10="","",IF(VLOOKUP($A10,Calculations!$A$4:$N$15,9,FALSE)=0,"",VLOOKUP($A10,Calculations!$A$4:$N$15,9,FALSE)))</f>
        <v/>
      </c>
      <c r="J10" s="13" t="str">
        <f>IF(A10="","",IF(VLOOKUP($A10,Calculations!$A$4:$N$15,10,FALSE)=0,"",VLOOKUP($A10,Calculations!$A$4:$N$15,10,FALSE)))</f>
        <v/>
      </c>
      <c r="K10" s="13" t="str">
        <f>IF(A10="","",IF(VLOOKUP($A10,Calculations!$A$4:$N$15,11,FALSE)=0,"",VLOOKUP($A10,Calculations!$A$4:$N$15,11,FALSE)))</f>
        <v/>
      </c>
      <c r="L10" s="13" t="str">
        <f>IF(A10="","",IF(VLOOKUP($A10,Calculations!$A$4:$N$15,12,FALSE)=0,"",VLOOKUP($A10,Calculations!$A$4:$N$15,12,FALSE)))</f>
        <v/>
      </c>
      <c r="M10" s="13" t="str">
        <f>IF(B10="","",IF(VLOOKUP($A10,Calculations!$A$4:$N$15,13,FALSE)=0,"",VLOOKUP($A10,Calculations!$A$4:$N$15,13,FALSE)))</f>
        <v/>
      </c>
      <c r="N10" s="13" t="str">
        <f>IF(C10="","",IF(VLOOKUP($A10,Calculations!$A$4:$N$15,14,FALSE)=0,"",VLOOKUP($A10,Calculations!$A$4:$N$15,14,FALSE)))</f>
        <v/>
      </c>
      <c r="P10" s="103" t="str">
        <f t="shared" si="0"/>
        <v/>
      </c>
      <c r="Q10" s="103" t="str">
        <f t="shared" si="1"/>
        <v/>
      </c>
      <c r="R10" s="13" t="str">
        <f>IF(A10="","",IF(VLOOKUP($A10,Calculations!$O$4:$AB$15,3,FALSE)=0,"",VLOOKUP($A10,Calculations!$O$4:$AB$15,3,FALSE)))</f>
        <v/>
      </c>
      <c r="S10" s="13" t="str">
        <f>IF(B10="","",IF(VLOOKUP($A10,Calculations!$O$4:$AB$15,4,FALSE)=0,"",VLOOKUP($A10,Calculations!$O$4:$AB$15,4,FALSE)))</f>
        <v/>
      </c>
      <c r="T10" s="13" t="str">
        <f>IF(C10="","",IF(VLOOKUP($A10,Calculations!$O$4:$AB$15,5,FALSE)=0,"",VLOOKUP($A10,Calculations!$O$4:$AB$15,5,FALSE)))</f>
        <v/>
      </c>
      <c r="U10" s="13" t="str">
        <f>IF(D10="","",IF(VLOOKUP($A10,Calculations!$O$4:$AB$15,6,FALSE)=0,"",VLOOKUP($A10,Calculations!$O$4:$AB$15,6,FALSE)))</f>
        <v/>
      </c>
      <c r="V10" s="13" t="str">
        <f>IF(E10="","",IF(VLOOKUP($A10,Calculations!$O$4:$AB$15,7,FALSE)=0,"",VLOOKUP($A10,Calculations!$O$4:$AB$15,7,FALSE)))</f>
        <v/>
      </c>
      <c r="W10" s="13" t="str">
        <f>IF(F10="","",IF(VLOOKUP($A10,Calculations!$O$4:$AB$15,8,FALSE)=0,"",VLOOKUP($A10,Calculations!$O$4:$AB$15,8,FALSE)))</f>
        <v/>
      </c>
      <c r="X10" s="13" t="str">
        <f>IF(G10="","",IF(VLOOKUP($A10,Calculations!$O$4:$AB$15,9,FALSE)=0,"",VLOOKUP($A10,Calculations!$O$4:$AB$15,9,FALSE)))</f>
        <v/>
      </c>
      <c r="Y10" s="13" t="str">
        <f>IF(H10="","",IF(VLOOKUP($A10,Calculations!$O$4:$AB$15,10,FALSE)=0,"",VLOOKUP($A10,Calculations!$O$4:$AB$15,10,FALSE)))</f>
        <v/>
      </c>
      <c r="Z10" s="13" t="str">
        <f>IF(I10="","",IF(VLOOKUP($A10,Calculations!$O$4:$AB$15,11,FALSE)=0,"",VLOOKUP($A10,Calculations!$O$4:$AB$15,11,FALSE)))</f>
        <v/>
      </c>
      <c r="AA10" s="13" t="str">
        <f>IF(J10="","",IF(VLOOKUP($A10,Calculations!$O$4:$AB$15,12,FALSE)=0,"",VLOOKUP($A10,Calculations!$O$4:$AB$15,12,FALSE)))</f>
        <v/>
      </c>
      <c r="AB10" s="13" t="str">
        <f>IF(K10="","",IF(VLOOKUP($A10,Calculations!$O$4:$AB$15,13,FALSE)=0,"",VLOOKUP($A10,Calculations!$O$4:$AB$15,13,FALSE)))</f>
        <v/>
      </c>
      <c r="AC10" s="13" t="str">
        <f>IF(L10="","",IF(VLOOKUP($A10,Calculations!$O$4:$AB$15,14,FALSE)=0,"",VLOOKUP($A10,Calculations!$O$4:$AB$15,14,FALSE)))</f>
        <v/>
      </c>
    </row>
    <row r="11" spans="1:29" ht="15" customHeight="1" x14ac:dyDescent="0.25">
      <c r="A11" s="78"/>
      <c r="B11" s="149" t="str">
        <f>IF(A11="","",IF(VLOOKUP($A11,'Test Sample Data'!$A$3:$L$14,2,FALSE)=0,"",VLOOKUP($A11,'Test Sample Data'!$A$3:$L$14,2,FALSE)))</f>
        <v/>
      </c>
      <c r="C11" s="13" t="str">
        <f>IF(A11="","",IF(VLOOKUP($A11,Calculations!$A$4:$N$15,3,FALSE)=0,"",VLOOKUP($A11,Calculations!$A$4:$N$15,3,FALSE)))</f>
        <v/>
      </c>
      <c r="D11" s="13" t="str">
        <f>IF(A11="","",IF(VLOOKUP($A11,Calculations!$A$4:$N$15,4,FALSE)=0,"",VLOOKUP($A11,Calculations!$A$4:$N$15,4,FALSE)))</f>
        <v/>
      </c>
      <c r="E11" s="13" t="str">
        <f>IF(A11="","",IF(VLOOKUP($A11,Calculations!$A$4:$N$15,5,FALSE)=0,"",VLOOKUP($A11,Calculations!$A$4:$N$15,5,FALSE)))</f>
        <v/>
      </c>
      <c r="F11" s="13" t="str">
        <f>IF(A11="","",IF(VLOOKUP($A11,Calculations!$A$4:$N$15,6,FALSE)=0,"",VLOOKUP($A11,Calculations!$A$4:$N$15,6,FALSE)))</f>
        <v/>
      </c>
      <c r="G11" s="13" t="str">
        <f>IF(A11="","",IF(VLOOKUP($A11,Calculations!$A$4:$N$15,7,FALSE)=0,"",VLOOKUP($A11,Calculations!$A$4:$N$15,7,FALSE)))</f>
        <v/>
      </c>
      <c r="H11" s="13" t="str">
        <f>IF(A11="","",IF(VLOOKUP($A11,Calculations!$A$4:$N$15,8,FALSE)=0,"",VLOOKUP($A11,Calculations!$A$4:$N$15,8,FALSE)))</f>
        <v/>
      </c>
      <c r="I11" s="13" t="str">
        <f>IF(A11="","",IF(VLOOKUP($A11,Calculations!$A$4:$N$15,9,FALSE)=0,"",VLOOKUP($A11,Calculations!$A$4:$N$15,9,FALSE)))</f>
        <v/>
      </c>
      <c r="J11" s="13" t="str">
        <f>IF(A11="","",IF(VLOOKUP($A11,Calculations!$A$4:$N$15,10,FALSE)=0,"",VLOOKUP($A11,Calculations!$A$4:$N$15,10,FALSE)))</f>
        <v/>
      </c>
      <c r="K11" s="13" t="str">
        <f>IF(A11="","",IF(VLOOKUP($A11,Calculations!$A$4:$N$15,11,FALSE)=0,"",VLOOKUP($A11,Calculations!$A$4:$N$15,11,FALSE)))</f>
        <v/>
      </c>
      <c r="L11" s="13" t="str">
        <f>IF(A11="","",IF(VLOOKUP($A11,Calculations!$A$4:$N$15,12,FALSE)=0,"",VLOOKUP($A11,Calculations!$A$4:$N$15,12,FALSE)))</f>
        <v/>
      </c>
      <c r="M11" s="13" t="str">
        <f>IF(B11="","",IF(VLOOKUP($A11,Calculations!$A$4:$N$15,13,FALSE)=0,"",VLOOKUP($A11,Calculations!$A$4:$N$15,13,FALSE)))</f>
        <v/>
      </c>
      <c r="N11" s="13" t="str">
        <f>IF(C11="","",IF(VLOOKUP($A11,Calculations!$A$4:$N$15,14,FALSE)=0,"",VLOOKUP($A11,Calculations!$A$4:$N$15,14,FALSE)))</f>
        <v/>
      </c>
      <c r="P11" s="103" t="str">
        <f t="shared" si="0"/>
        <v/>
      </c>
      <c r="Q11" s="103" t="str">
        <f t="shared" si="1"/>
        <v/>
      </c>
      <c r="R11" s="13" t="str">
        <f>IF(A11="","",IF(VLOOKUP($A11,Calculations!$O$4:$AB$15,3,FALSE)=0,"",VLOOKUP($A11,Calculations!$O$4:$AB$15,3,FALSE)))</f>
        <v/>
      </c>
      <c r="S11" s="13" t="str">
        <f>IF(B11="","",IF(VLOOKUP($A11,Calculations!$O$4:$AB$15,4,FALSE)=0,"",VLOOKUP($A11,Calculations!$O$4:$AB$15,4,FALSE)))</f>
        <v/>
      </c>
      <c r="T11" s="13" t="str">
        <f>IF(C11="","",IF(VLOOKUP($A11,Calculations!$O$4:$AB$15,5,FALSE)=0,"",VLOOKUP($A11,Calculations!$O$4:$AB$15,5,FALSE)))</f>
        <v/>
      </c>
      <c r="U11" s="13" t="str">
        <f>IF(D11="","",IF(VLOOKUP($A11,Calculations!$O$4:$AB$15,6,FALSE)=0,"",VLOOKUP($A11,Calculations!$O$4:$AB$15,6,FALSE)))</f>
        <v/>
      </c>
      <c r="V11" s="13" t="str">
        <f>IF(E11="","",IF(VLOOKUP($A11,Calculations!$O$4:$AB$15,7,FALSE)=0,"",VLOOKUP($A11,Calculations!$O$4:$AB$15,7,FALSE)))</f>
        <v/>
      </c>
      <c r="W11" s="13" t="str">
        <f>IF(F11="","",IF(VLOOKUP($A11,Calculations!$O$4:$AB$15,8,FALSE)=0,"",VLOOKUP($A11,Calculations!$O$4:$AB$15,8,FALSE)))</f>
        <v/>
      </c>
      <c r="X11" s="13" t="str">
        <f>IF(G11="","",IF(VLOOKUP($A11,Calculations!$O$4:$AB$15,9,FALSE)=0,"",VLOOKUP($A11,Calculations!$O$4:$AB$15,9,FALSE)))</f>
        <v/>
      </c>
      <c r="Y11" s="13" t="str">
        <f>IF(H11="","",IF(VLOOKUP($A11,Calculations!$O$4:$AB$15,10,FALSE)=0,"",VLOOKUP($A11,Calculations!$O$4:$AB$15,10,FALSE)))</f>
        <v/>
      </c>
      <c r="Z11" s="13" t="str">
        <f>IF(I11="","",IF(VLOOKUP($A11,Calculations!$O$4:$AB$15,11,FALSE)=0,"",VLOOKUP($A11,Calculations!$O$4:$AB$15,11,FALSE)))</f>
        <v/>
      </c>
      <c r="AA11" s="13" t="str">
        <f>IF(J11="","",IF(VLOOKUP($A11,Calculations!$O$4:$AB$15,12,FALSE)=0,"",VLOOKUP($A11,Calculations!$O$4:$AB$15,12,FALSE)))</f>
        <v/>
      </c>
      <c r="AB11" s="13" t="str">
        <f>IF(K11="","",IF(VLOOKUP($A11,Calculations!$O$4:$AB$15,13,FALSE)=0,"",VLOOKUP($A11,Calculations!$O$4:$AB$15,13,FALSE)))</f>
        <v/>
      </c>
      <c r="AC11" s="13" t="str">
        <f>IF(L11="","",IF(VLOOKUP($A11,Calculations!$O$4:$AB$15,14,FALSE)=0,"",VLOOKUP($A11,Calculations!$O$4:$AB$15,14,FALSE)))</f>
        <v/>
      </c>
    </row>
    <row r="12" spans="1:29" ht="15" customHeight="1" x14ac:dyDescent="0.25">
      <c r="A12" s="78"/>
      <c r="B12" s="149" t="str">
        <f>IF(A12="","",IF(VLOOKUP($A12,'Test Sample Data'!$A$3:$L$14,2,FALSE)=0,"",VLOOKUP($A12,'Test Sample Data'!$A$3:$L$14,2,FALSE)))</f>
        <v/>
      </c>
      <c r="C12" s="13" t="str">
        <f>IF(A12="","",IF(VLOOKUP($A12,Calculations!$A$4:$N$15,3,FALSE)=0,"",VLOOKUP($A12,Calculations!$A$4:$N$15,3,FALSE)))</f>
        <v/>
      </c>
      <c r="D12" s="13" t="str">
        <f>IF(A12="","",IF(VLOOKUP($A12,Calculations!$A$4:$N$15,4,FALSE)=0,"",VLOOKUP($A12,Calculations!$A$4:$N$15,4,FALSE)))</f>
        <v/>
      </c>
      <c r="E12" s="13" t="str">
        <f>IF(A12="","",IF(VLOOKUP($A12,Calculations!$A$4:$N$15,5,FALSE)=0,"",VLOOKUP($A12,Calculations!$A$4:$N$15,5,FALSE)))</f>
        <v/>
      </c>
      <c r="F12" s="13" t="str">
        <f>IF(A12="","",IF(VLOOKUP($A12,Calculations!$A$4:$N$15,6,FALSE)=0,"",VLOOKUP($A12,Calculations!$A$4:$N$15,6,FALSE)))</f>
        <v/>
      </c>
      <c r="G12" s="13" t="str">
        <f>IF(A12="","",IF(VLOOKUP($A12,Calculations!$A$4:$N$15,7,FALSE)=0,"",VLOOKUP($A12,Calculations!$A$4:$N$15,7,FALSE)))</f>
        <v/>
      </c>
      <c r="H12" s="13" t="str">
        <f>IF(A12="","",IF(VLOOKUP($A12,Calculations!$A$4:$N$15,8,FALSE)=0,"",VLOOKUP($A12,Calculations!$A$4:$N$15,8,FALSE)))</f>
        <v/>
      </c>
      <c r="I12" s="13" t="str">
        <f>IF(A12="","",IF(VLOOKUP($A12,Calculations!$A$4:$N$15,9,FALSE)=0,"",VLOOKUP($A12,Calculations!$A$4:$N$15,9,FALSE)))</f>
        <v/>
      </c>
      <c r="J12" s="13" t="str">
        <f>IF(A12="","",IF(VLOOKUP($A12,Calculations!$A$4:$N$15,10,FALSE)=0,"",VLOOKUP($A12,Calculations!$A$4:$N$15,10,FALSE)))</f>
        <v/>
      </c>
      <c r="K12" s="13" t="str">
        <f>IF(A12="","",IF(VLOOKUP($A12,Calculations!$A$4:$N$15,11,FALSE)=0,"",VLOOKUP($A12,Calculations!$A$4:$N$15,11,FALSE)))</f>
        <v/>
      </c>
      <c r="L12" s="13" t="str">
        <f>IF(A12="","",IF(VLOOKUP($A12,Calculations!$A$4:$N$15,12,FALSE)=0,"",VLOOKUP($A12,Calculations!$A$4:$N$15,12,FALSE)))</f>
        <v/>
      </c>
      <c r="M12" s="13" t="str">
        <f>IF(B12="","",IF(VLOOKUP($A12,Calculations!$A$4:$N$15,13,FALSE)=0,"",VLOOKUP($A12,Calculations!$A$4:$N$15,13,FALSE)))</f>
        <v/>
      </c>
      <c r="N12" s="13" t="str">
        <f>IF(C12="","",IF(VLOOKUP($A12,Calculations!$A$4:$N$15,14,FALSE)=0,"",VLOOKUP($A12,Calculations!$A$4:$N$15,14,FALSE)))</f>
        <v/>
      </c>
      <c r="P12" s="103" t="str">
        <f t="shared" si="0"/>
        <v/>
      </c>
      <c r="Q12" s="103" t="str">
        <f t="shared" si="1"/>
        <v/>
      </c>
      <c r="R12" s="13" t="str">
        <f>IF(A12="","",IF(VLOOKUP($A12,Calculations!$O$4:$AB$15,3,FALSE)=0,"",VLOOKUP($A12,Calculations!$O$4:$AB$15,3,FALSE)))</f>
        <v/>
      </c>
      <c r="S12" s="13" t="str">
        <f>IF(B12="","",IF(VLOOKUP($A12,Calculations!$O$4:$AB$15,4,FALSE)=0,"",VLOOKUP($A12,Calculations!$O$4:$AB$15,4,FALSE)))</f>
        <v/>
      </c>
      <c r="T12" s="13" t="str">
        <f>IF(C12="","",IF(VLOOKUP($A12,Calculations!$O$4:$AB$15,5,FALSE)=0,"",VLOOKUP($A12,Calculations!$O$4:$AB$15,5,FALSE)))</f>
        <v/>
      </c>
      <c r="U12" s="13" t="str">
        <f>IF(D12="","",IF(VLOOKUP($A12,Calculations!$O$4:$AB$15,6,FALSE)=0,"",VLOOKUP($A12,Calculations!$O$4:$AB$15,6,FALSE)))</f>
        <v/>
      </c>
      <c r="V12" s="13" t="str">
        <f>IF(E12="","",IF(VLOOKUP($A12,Calculations!$O$4:$AB$15,7,FALSE)=0,"",VLOOKUP($A12,Calculations!$O$4:$AB$15,7,FALSE)))</f>
        <v/>
      </c>
      <c r="W12" s="13" t="str">
        <f>IF(F12="","",IF(VLOOKUP($A12,Calculations!$O$4:$AB$15,8,FALSE)=0,"",VLOOKUP($A12,Calculations!$O$4:$AB$15,8,FALSE)))</f>
        <v/>
      </c>
      <c r="X12" s="13" t="str">
        <f>IF(G12="","",IF(VLOOKUP($A12,Calculations!$O$4:$AB$15,9,FALSE)=0,"",VLOOKUP($A12,Calculations!$O$4:$AB$15,9,FALSE)))</f>
        <v/>
      </c>
      <c r="Y12" s="13" t="str">
        <f>IF(H12="","",IF(VLOOKUP($A12,Calculations!$O$4:$AB$15,10,FALSE)=0,"",VLOOKUP($A12,Calculations!$O$4:$AB$15,10,FALSE)))</f>
        <v/>
      </c>
      <c r="Z12" s="13" t="str">
        <f>IF(I12="","",IF(VLOOKUP($A12,Calculations!$O$4:$AB$15,11,FALSE)=0,"",VLOOKUP($A12,Calculations!$O$4:$AB$15,11,FALSE)))</f>
        <v/>
      </c>
      <c r="AA12" s="13" t="str">
        <f>IF(J12="","",IF(VLOOKUP($A12,Calculations!$O$4:$AB$15,12,FALSE)=0,"",VLOOKUP($A12,Calculations!$O$4:$AB$15,12,FALSE)))</f>
        <v/>
      </c>
      <c r="AB12" s="13" t="str">
        <f>IF(K12="","",IF(VLOOKUP($A12,Calculations!$O$4:$AB$15,13,FALSE)=0,"",VLOOKUP($A12,Calculations!$O$4:$AB$15,13,FALSE)))</f>
        <v/>
      </c>
      <c r="AC12" s="13" t="str">
        <f>IF(L12="","",IF(VLOOKUP($A12,Calculations!$O$4:$AB$15,14,FALSE)=0,"",VLOOKUP($A12,Calculations!$O$4:$AB$15,14,FALSE)))</f>
        <v/>
      </c>
    </row>
    <row r="13" spans="1:29" ht="15" customHeight="1" x14ac:dyDescent="0.25">
      <c r="A13" s="78"/>
      <c r="B13" s="149" t="str">
        <f>IF(A13="","",IF(VLOOKUP($A13,'Test Sample Data'!$A$3:$L$14,2,FALSE)=0,"",VLOOKUP($A13,'Test Sample Data'!$A$3:$L$14,2,FALSE)))</f>
        <v/>
      </c>
      <c r="C13" s="13" t="str">
        <f>IF(A13="","",IF(VLOOKUP($A13,Calculations!$A$4:$N$15,3,FALSE)=0,"",VLOOKUP($A13,Calculations!$A$4:$N$15,3,FALSE)))</f>
        <v/>
      </c>
      <c r="D13" s="13" t="str">
        <f>IF(A13="","",IF(VLOOKUP($A13,Calculations!$A$4:$N$15,4,FALSE)=0,"",VLOOKUP($A13,Calculations!$A$4:$N$15,4,FALSE)))</f>
        <v/>
      </c>
      <c r="E13" s="13" t="str">
        <f>IF(A13="","",IF(VLOOKUP($A13,Calculations!$A$4:$N$15,5,FALSE)=0,"",VLOOKUP($A13,Calculations!$A$4:$N$15,5,FALSE)))</f>
        <v/>
      </c>
      <c r="F13" s="13" t="str">
        <f>IF(A13="","",IF(VLOOKUP($A13,Calculations!$A$4:$N$15,6,FALSE)=0,"",VLOOKUP($A13,Calculations!$A$4:$N$15,6,FALSE)))</f>
        <v/>
      </c>
      <c r="G13" s="13" t="str">
        <f>IF(A13="","",IF(VLOOKUP($A13,Calculations!$A$4:$N$15,7,FALSE)=0,"",VLOOKUP($A13,Calculations!$A$4:$N$15,7,FALSE)))</f>
        <v/>
      </c>
      <c r="H13" s="13" t="str">
        <f>IF(A13="","",IF(VLOOKUP($A13,Calculations!$A$4:$N$15,8,FALSE)=0,"",VLOOKUP($A13,Calculations!$A$4:$N$15,8,FALSE)))</f>
        <v/>
      </c>
      <c r="I13" s="13" t="str">
        <f>IF(A13="","",IF(VLOOKUP($A13,Calculations!$A$4:$N$15,9,FALSE)=0,"",VLOOKUP($A13,Calculations!$A$4:$N$15,9,FALSE)))</f>
        <v/>
      </c>
      <c r="J13" s="13" t="str">
        <f>IF(A13="","",IF(VLOOKUP($A13,Calculations!$A$4:$N$15,10,FALSE)=0,"",VLOOKUP($A13,Calculations!$A$4:$N$15,10,FALSE)))</f>
        <v/>
      </c>
      <c r="K13" s="13" t="str">
        <f>IF(A13="","",IF(VLOOKUP($A13,Calculations!$A$4:$N$15,11,FALSE)=0,"",VLOOKUP($A13,Calculations!$A$4:$N$15,11,FALSE)))</f>
        <v/>
      </c>
      <c r="L13" s="13" t="str">
        <f>IF(A13="","",IF(VLOOKUP($A13,Calculations!$A$4:$N$15,12,FALSE)=0,"",VLOOKUP($A13,Calculations!$A$4:$N$15,12,FALSE)))</f>
        <v/>
      </c>
      <c r="M13" s="13" t="str">
        <f>IF(B13="","",IF(VLOOKUP($A13,Calculations!$A$4:$N$15,13,FALSE)=0,"",VLOOKUP($A13,Calculations!$A$4:$N$15,13,FALSE)))</f>
        <v/>
      </c>
      <c r="N13" s="13" t="str">
        <f>IF(C13="","",IF(VLOOKUP($A13,Calculations!$A$4:$N$15,14,FALSE)=0,"",VLOOKUP($A13,Calculations!$A$4:$N$15,14,FALSE)))</f>
        <v/>
      </c>
      <c r="P13" s="103" t="str">
        <f t="shared" si="0"/>
        <v/>
      </c>
      <c r="Q13" s="103" t="str">
        <f t="shared" si="1"/>
        <v/>
      </c>
      <c r="R13" s="13" t="str">
        <f>IF(A13="","",IF(VLOOKUP($A13,Calculations!$O$4:$AB$15,3,FALSE)=0,"",VLOOKUP($A13,Calculations!$O$4:$AB$15,3,FALSE)))</f>
        <v/>
      </c>
      <c r="S13" s="13" t="str">
        <f>IF(B13="","",IF(VLOOKUP($A13,Calculations!$O$4:$AB$15,4,FALSE)=0,"",VLOOKUP($A13,Calculations!$O$4:$AB$15,4,FALSE)))</f>
        <v/>
      </c>
      <c r="T13" s="13" t="str">
        <f>IF(C13="","",IF(VLOOKUP($A13,Calculations!$O$4:$AB$15,5,FALSE)=0,"",VLOOKUP($A13,Calculations!$O$4:$AB$15,5,FALSE)))</f>
        <v/>
      </c>
      <c r="U13" s="13" t="str">
        <f>IF(D13="","",IF(VLOOKUP($A13,Calculations!$O$4:$AB$15,6,FALSE)=0,"",VLOOKUP($A13,Calculations!$O$4:$AB$15,6,FALSE)))</f>
        <v/>
      </c>
      <c r="V13" s="13" t="str">
        <f>IF(E13="","",IF(VLOOKUP($A13,Calculations!$O$4:$AB$15,7,FALSE)=0,"",VLOOKUP($A13,Calculations!$O$4:$AB$15,7,FALSE)))</f>
        <v/>
      </c>
      <c r="W13" s="13" t="str">
        <f>IF(F13="","",IF(VLOOKUP($A13,Calculations!$O$4:$AB$15,8,FALSE)=0,"",VLOOKUP($A13,Calculations!$O$4:$AB$15,8,FALSE)))</f>
        <v/>
      </c>
      <c r="X13" s="13" t="str">
        <f>IF(G13="","",IF(VLOOKUP($A13,Calculations!$O$4:$AB$15,9,FALSE)=0,"",VLOOKUP($A13,Calculations!$O$4:$AB$15,9,FALSE)))</f>
        <v/>
      </c>
      <c r="Y13" s="13" t="str">
        <f>IF(H13="","",IF(VLOOKUP($A13,Calculations!$O$4:$AB$15,10,FALSE)=0,"",VLOOKUP($A13,Calculations!$O$4:$AB$15,10,FALSE)))</f>
        <v/>
      </c>
      <c r="Z13" s="13" t="str">
        <f>IF(I13="","",IF(VLOOKUP($A13,Calculations!$O$4:$AB$15,11,FALSE)=0,"",VLOOKUP($A13,Calculations!$O$4:$AB$15,11,FALSE)))</f>
        <v/>
      </c>
      <c r="AA13" s="13" t="str">
        <f>IF(J13="","",IF(VLOOKUP($A13,Calculations!$O$4:$AB$15,12,FALSE)=0,"",VLOOKUP($A13,Calculations!$O$4:$AB$15,12,FALSE)))</f>
        <v/>
      </c>
      <c r="AB13" s="13" t="str">
        <f>IF(K13="","",IF(VLOOKUP($A13,Calculations!$O$4:$AB$15,13,FALSE)=0,"",VLOOKUP($A13,Calculations!$O$4:$AB$15,13,FALSE)))</f>
        <v/>
      </c>
      <c r="AC13" s="13" t="str">
        <f>IF(L13="","",IF(VLOOKUP($A13,Calculations!$O$4:$AB$15,14,FALSE)=0,"",VLOOKUP($A13,Calculations!$O$4:$AB$15,14,FALSE)))</f>
        <v/>
      </c>
    </row>
    <row r="14" spans="1:29" ht="15" customHeight="1" x14ac:dyDescent="0.25">
      <c r="A14" s="78"/>
      <c r="B14" s="149" t="str">
        <f>IF(A14="","",IF(VLOOKUP($A14,'Test Sample Data'!$A$3:$L$14,2,FALSE)=0,"",VLOOKUP($A14,'Test Sample Data'!$A$3:$L$14,2,FALSE)))</f>
        <v/>
      </c>
      <c r="C14" s="13" t="str">
        <f>IF(A14="","",IF(VLOOKUP($A14,Calculations!$A$4:$N$15,3,FALSE)=0,"",VLOOKUP($A14,Calculations!$A$4:$N$15,3,FALSE)))</f>
        <v/>
      </c>
      <c r="D14" s="13" t="str">
        <f>IF(A14="","",IF(VLOOKUP($A14,Calculations!$A$4:$N$15,4,FALSE)=0,"",VLOOKUP($A14,Calculations!$A$4:$N$15,4,FALSE)))</f>
        <v/>
      </c>
      <c r="E14" s="13" t="str">
        <f>IF(A14="","",IF(VLOOKUP($A14,Calculations!$A$4:$N$15,5,FALSE)=0,"",VLOOKUP($A14,Calculations!$A$4:$N$15,5,FALSE)))</f>
        <v/>
      </c>
      <c r="F14" s="13" t="str">
        <f>IF(A14="","",IF(VLOOKUP($A14,Calculations!$A$4:$N$15,6,FALSE)=0,"",VLOOKUP($A14,Calculations!$A$4:$N$15,6,FALSE)))</f>
        <v/>
      </c>
      <c r="G14" s="13" t="str">
        <f>IF(A14="","",IF(VLOOKUP($A14,Calculations!$A$4:$N$15,7,FALSE)=0,"",VLOOKUP($A14,Calculations!$A$4:$N$15,7,FALSE)))</f>
        <v/>
      </c>
      <c r="H14" s="13" t="str">
        <f>IF(A14="","",IF(VLOOKUP($A14,Calculations!$A$4:$N$15,8,FALSE)=0,"",VLOOKUP($A14,Calculations!$A$4:$N$15,8,FALSE)))</f>
        <v/>
      </c>
      <c r="I14" s="13" t="str">
        <f>IF(A14="","",IF(VLOOKUP($A14,Calculations!$A$4:$N$15,9,FALSE)=0,"",VLOOKUP($A14,Calculations!$A$4:$N$15,9,FALSE)))</f>
        <v/>
      </c>
      <c r="J14" s="13" t="str">
        <f>IF(A14="","",IF(VLOOKUP($A14,Calculations!$A$4:$N$15,10,FALSE)=0,"",VLOOKUP($A14,Calculations!$A$4:$N$15,10,FALSE)))</f>
        <v/>
      </c>
      <c r="K14" s="13" t="str">
        <f>IF(A14="","",IF(VLOOKUP($A14,Calculations!$A$4:$N$15,11,FALSE)=0,"",VLOOKUP($A14,Calculations!$A$4:$N$15,11,FALSE)))</f>
        <v/>
      </c>
      <c r="L14" s="13" t="str">
        <f>IF(A14="","",IF(VLOOKUP($A14,Calculations!$A$4:$N$15,12,FALSE)=0,"",VLOOKUP($A14,Calculations!$A$4:$N$15,12,FALSE)))</f>
        <v/>
      </c>
      <c r="M14" s="13" t="str">
        <f>IF(B14="","",IF(VLOOKUP($A14,Calculations!$A$4:$N$15,13,FALSE)=0,"",VLOOKUP($A14,Calculations!$A$4:$N$15,13,FALSE)))</f>
        <v/>
      </c>
      <c r="N14" s="13" t="str">
        <f>IF(C14="","",IF(VLOOKUP($A14,Calculations!$A$4:$N$15,14,FALSE)=0,"",VLOOKUP($A14,Calculations!$A$4:$N$15,14,FALSE)))</f>
        <v/>
      </c>
      <c r="P14" s="103" t="str">
        <f t="shared" si="0"/>
        <v/>
      </c>
      <c r="Q14" s="103" t="str">
        <f t="shared" si="1"/>
        <v/>
      </c>
      <c r="R14" s="13" t="str">
        <f>IF(A14="","",IF(VLOOKUP($A14,Calculations!$O$4:$AB$15,3,FALSE)=0,"",VLOOKUP($A14,Calculations!$O$4:$AB$15,3,FALSE)))</f>
        <v/>
      </c>
      <c r="S14" s="13" t="str">
        <f>IF(B14="","",IF(VLOOKUP($A14,Calculations!$O$4:$AB$15,4,FALSE)=0,"",VLOOKUP($A14,Calculations!$O$4:$AB$15,4,FALSE)))</f>
        <v/>
      </c>
      <c r="T14" s="13" t="str">
        <f>IF(C14="","",IF(VLOOKUP($A14,Calculations!$O$4:$AB$15,5,FALSE)=0,"",VLOOKUP($A14,Calculations!$O$4:$AB$15,5,FALSE)))</f>
        <v/>
      </c>
      <c r="U14" s="13" t="str">
        <f>IF(D14="","",IF(VLOOKUP($A14,Calculations!$O$4:$AB$15,6,FALSE)=0,"",VLOOKUP($A14,Calculations!$O$4:$AB$15,6,FALSE)))</f>
        <v/>
      </c>
      <c r="V14" s="13" t="str">
        <f>IF(E14="","",IF(VLOOKUP($A14,Calculations!$O$4:$AB$15,7,FALSE)=0,"",VLOOKUP($A14,Calculations!$O$4:$AB$15,7,FALSE)))</f>
        <v/>
      </c>
      <c r="W14" s="13" t="str">
        <f>IF(F14="","",IF(VLOOKUP($A14,Calculations!$O$4:$AB$15,8,FALSE)=0,"",VLOOKUP($A14,Calculations!$O$4:$AB$15,8,FALSE)))</f>
        <v/>
      </c>
      <c r="X14" s="13" t="str">
        <f>IF(G14="","",IF(VLOOKUP($A14,Calculations!$O$4:$AB$15,9,FALSE)=0,"",VLOOKUP($A14,Calculations!$O$4:$AB$15,9,FALSE)))</f>
        <v/>
      </c>
      <c r="Y14" s="13" t="str">
        <f>IF(H14="","",IF(VLOOKUP($A14,Calculations!$O$4:$AB$15,10,FALSE)=0,"",VLOOKUP($A14,Calculations!$O$4:$AB$15,10,FALSE)))</f>
        <v/>
      </c>
      <c r="Z14" s="13" t="str">
        <f>IF(I14="","",IF(VLOOKUP($A14,Calculations!$O$4:$AB$15,11,FALSE)=0,"",VLOOKUP($A14,Calculations!$O$4:$AB$15,11,FALSE)))</f>
        <v/>
      </c>
      <c r="AA14" s="13" t="str">
        <f>IF(J14="","",IF(VLOOKUP($A14,Calculations!$O$4:$AB$15,12,FALSE)=0,"",VLOOKUP($A14,Calculations!$O$4:$AB$15,12,FALSE)))</f>
        <v/>
      </c>
      <c r="AB14" s="13" t="str">
        <f>IF(K14="","",IF(VLOOKUP($A14,Calculations!$O$4:$AB$15,13,FALSE)=0,"",VLOOKUP($A14,Calculations!$O$4:$AB$15,13,FALSE)))</f>
        <v/>
      </c>
      <c r="AC14" s="13" t="str">
        <f>IF(L14="","",IF(VLOOKUP($A14,Calculations!$O$4:$AB$15,14,FALSE)=0,"",VLOOKUP($A14,Calculations!$O$4:$AB$15,14,FALSE)))</f>
        <v/>
      </c>
    </row>
    <row r="15" spans="1:29" ht="15" customHeight="1" x14ac:dyDescent="0.25">
      <c r="A15" s="78"/>
      <c r="B15" s="149" t="str">
        <f>IF(A15="","",IF(VLOOKUP($A15,'Test Sample Data'!$A$3:$L$14,2,FALSE)=0,"",VLOOKUP($A15,'Test Sample Data'!$A$3:$L$14,2,FALSE)))</f>
        <v/>
      </c>
      <c r="C15" s="13" t="str">
        <f>IF(A15="","",IF(VLOOKUP($A15,Calculations!$A$4:$N$15,3,FALSE)=0,"",VLOOKUP($A15,Calculations!$A$4:$N$15,3,FALSE)))</f>
        <v/>
      </c>
      <c r="D15" s="13" t="str">
        <f>IF(A15="","",IF(VLOOKUP($A15,Calculations!$A$4:$N$15,4,FALSE)=0,"",VLOOKUP($A15,Calculations!$A$4:$N$15,4,FALSE)))</f>
        <v/>
      </c>
      <c r="E15" s="13" t="str">
        <f>IF(A15="","",IF(VLOOKUP($A15,Calculations!$A$4:$N$15,5,FALSE)=0,"",VLOOKUP($A15,Calculations!$A$4:$N$15,5,FALSE)))</f>
        <v/>
      </c>
      <c r="F15" s="13" t="str">
        <f>IF(A15="","",IF(VLOOKUP($A15,Calculations!$A$4:$N$15,6,FALSE)=0,"",VLOOKUP($A15,Calculations!$A$4:$N$15,6,FALSE)))</f>
        <v/>
      </c>
      <c r="G15" s="13" t="str">
        <f>IF(A15="","",IF(VLOOKUP($A15,Calculations!$A$4:$N$15,7,FALSE)=0,"",VLOOKUP($A15,Calculations!$A$4:$N$15,7,FALSE)))</f>
        <v/>
      </c>
      <c r="H15" s="13" t="str">
        <f>IF(A15="","",IF(VLOOKUP($A15,Calculations!$A$4:$N$15,8,FALSE)=0,"",VLOOKUP($A15,Calculations!$A$4:$N$15,8,FALSE)))</f>
        <v/>
      </c>
      <c r="I15" s="13" t="str">
        <f>IF(A15="","",IF(VLOOKUP($A15,Calculations!$A$4:$N$15,9,FALSE)=0,"",VLOOKUP($A15,Calculations!$A$4:$N$15,9,FALSE)))</f>
        <v/>
      </c>
      <c r="J15" s="13" t="str">
        <f>IF(A15="","",IF(VLOOKUP($A15,Calculations!$A$4:$N$15,10,FALSE)=0,"",VLOOKUP($A15,Calculations!$A$4:$N$15,10,FALSE)))</f>
        <v/>
      </c>
      <c r="K15" s="13" t="str">
        <f>IF(A15="","",IF(VLOOKUP($A15,Calculations!$A$4:$N$15,11,FALSE)=0,"",VLOOKUP($A15,Calculations!$A$4:$N$15,11,FALSE)))</f>
        <v/>
      </c>
      <c r="L15" s="13" t="str">
        <f>IF(A15="","",IF(VLOOKUP($A15,Calculations!$A$4:$N$15,12,FALSE)=0,"",VLOOKUP($A15,Calculations!$A$4:$N$15,12,FALSE)))</f>
        <v/>
      </c>
      <c r="M15" s="13" t="str">
        <f>IF(B15="","",IF(VLOOKUP($A15,Calculations!$A$4:$N$15,13,FALSE)=0,"",VLOOKUP($A15,Calculations!$A$4:$N$15,13,FALSE)))</f>
        <v/>
      </c>
      <c r="N15" s="13" t="str">
        <f>IF(C15="","",IF(VLOOKUP($A15,Calculations!$A$4:$N$15,14,FALSE)=0,"",VLOOKUP($A15,Calculations!$A$4:$N$15,14,FALSE)))</f>
        <v/>
      </c>
      <c r="P15" s="103" t="str">
        <f t="shared" si="0"/>
        <v/>
      </c>
      <c r="Q15" s="103" t="str">
        <f t="shared" si="1"/>
        <v/>
      </c>
      <c r="R15" s="13" t="str">
        <f>IF(A15="","",IF(VLOOKUP($A15,Calculations!$O$4:$AB$15,3,FALSE)=0,"",VLOOKUP($A15,Calculations!$O$4:$AB$15,3,FALSE)))</f>
        <v/>
      </c>
      <c r="S15" s="13" t="str">
        <f>IF(B15="","",IF(VLOOKUP($A15,Calculations!$O$4:$AB$15,4,FALSE)=0,"",VLOOKUP($A15,Calculations!$O$4:$AB$15,4,FALSE)))</f>
        <v/>
      </c>
      <c r="T15" s="13" t="str">
        <f>IF(C15="","",IF(VLOOKUP($A15,Calculations!$O$4:$AB$15,5,FALSE)=0,"",VLOOKUP($A15,Calculations!$O$4:$AB$15,5,FALSE)))</f>
        <v/>
      </c>
      <c r="U15" s="13" t="str">
        <f>IF(D15="","",IF(VLOOKUP($A15,Calculations!$O$4:$AB$15,6,FALSE)=0,"",VLOOKUP($A15,Calculations!$O$4:$AB$15,6,FALSE)))</f>
        <v/>
      </c>
      <c r="V15" s="13" t="str">
        <f>IF(E15="","",IF(VLOOKUP($A15,Calculations!$O$4:$AB$15,7,FALSE)=0,"",VLOOKUP($A15,Calculations!$O$4:$AB$15,7,FALSE)))</f>
        <v/>
      </c>
      <c r="W15" s="13" t="str">
        <f>IF(F15="","",IF(VLOOKUP($A15,Calculations!$O$4:$AB$15,8,FALSE)=0,"",VLOOKUP($A15,Calculations!$O$4:$AB$15,8,FALSE)))</f>
        <v/>
      </c>
      <c r="X15" s="13" t="str">
        <f>IF(G15="","",IF(VLOOKUP($A15,Calculations!$O$4:$AB$15,9,FALSE)=0,"",VLOOKUP($A15,Calculations!$O$4:$AB$15,9,FALSE)))</f>
        <v/>
      </c>
      <c r="Y15" s="13" t="str">
        <f>IF(H15="","",IF(VLOOKUP($A15,Calculations!$O$4:$AB$15,10,FALSE)=0,"",VLOOKUP($A15,Calculations!$O$4:$AB$15,10,FALSE)))</f>
        <v/>
      </c>
      <c r="Z15" s="13" t="str">
        <f>IF(I15="","",IF(VLOOKUP($A15,Calculations!$O$4:$AB$15,11,FALSE)=0,"",VLOOKUP($A15,Calculations!$O$4:$AB$15,11,FALSE)))</f>
        <v/>
      </c>
      <c r="AA15" s="13" t="str">
        <f>IF(J15="","",IF(VLOOKUP($A15,Calculations!$O$4:$AB$15,12,FALSE)=0,"",VLOOKUP($A15,Calculations!$O$4:$AB$15,12,FALSE)))</f>
        <v/>
      </c>
      <c r="AB15" s="13" t="str">
        <f>IF(K15="","",IF(VLOOKUP($A15,Calculations!$O$4:$AB$15,13,FALSE)=0,"",VLOOKUP($A15,Calculations!$O$4:$AB$15,13,FALSE)))</f>
        <v/>
      </c>
      <c r="AC15" s="13" t="str">
        <f>IF(L15="","",IF(VLOOKUP($A15,Calculations!$O$4:$AB$15,14,FALSE)=0,"",VLOOKUP($A15,Calculations!$O$4:$AB$15,14,FALSE)))</f>
        <v/>
      </c>
    </row>
    <row r="16" spans="1:29" ht="15" customHeight="1" x14ac:dyDescent="0.25">
      <c r="A16" s="78"/>
      <c r="B16" s="149" t="str">
        <f>IF(A16="","",IF(VLOOKUP($A16,'Test Sample Data'!$A$3:$L$14,2,FALSE)=0,"",VLOOKUP($A16,'Test Sample Data'!$A$3:$L$14,2,FALSE)))</f>
        <v/>
      </c>
      <c r="C16" s="13" t="str">
        <f>IF(A16="","",IF(VLOOKUP($A16,Calculations!$A$4:$N$15,3,FALSE)=0,"",VLOOKUP($A16,Calculations!$A$4:$N$15,3,FALSE)))</f>
        <v/>
      </c>
      <c r="D16" s="13" t="str">
        <f>IF(A16="","",IF(VLOOKUP($A16,Calculations!$A$4:$N$15,4,FALSE)=0,"",VLOOKUP($A16,Calculations!$A$4:$N$15,4,FALSE)))</f>
        <v/>
      </c>
      <c r="E16" s="13" t="str">
        <f>IF(A16="","",IF(VLOOKUP($A16,Calculations!$A$4:$N$15,5,FALSE)=0,"",VLOOKUP($A16,Calculations!$A$4:$N$15,5,FALSE)))</f>
        <v/>
      </c>
      <c r="F16" s="13" t="str">
        <f>IF(A16="","",IF(VLOOKUP($A16,Calculations!$A$4:$N$15,6,FALSE)=0,"",VLOOKUP($A16,Calculations!$A$4:$N$15,6,FALSE)))</f>
        <v/>
      </c>
      <c r="G16" s="13" t="str">
        <f>IF(A16="","",IF(VLOOKUP($A16,Calculations!$A$4:$N$15,7,FALSE)=0,"",VLOOKUP($A16,Calculations!$A$4:$N$15,7,FALSE)))</f>
        <v/>
      </c>
      <c r="H16" s="13" t="str">
        <f>IF(A16="","",IF(VLOOKUP($A16,Calculations!$A$4:$N$15,8,FALSE)=0,"",VLOOKUP($A16,Calculations!$A$4:$N$15,8,FALSE)))</f>
        <v/>
      </c>
      <c r="I16" s="13" t="str">
        <f>IF(A16="","",IF(VLOOKUP($A16,Calculations!$A$4:$N$15,9,FALSE)=0,"",VLOOKUP($A16,Calculations!$A$4:$N$15,9,FALSE)))</f>
        <v/>
      </c>
      <c r="J16" s="13" t="str">
        <f>IF(A16="","",IF(VLOOKUP($A16,Calculations!$A$4:$N$15,10,FALSE)=0,"",VLOOKUP($A16,Calculations!$A$4:$N$15,10,FALSE)))</f>
        <v/>
      </c>
      <c r="K16" s="13" t="str">
        <f>IF(A16="","",IF(VLOOKUP($A16,Calculations!$A$4:$N$15,11,FALSE)=0,"",VLOOKUP($A16,Calculations!$A$4:$N$15,11,FALSE)))</f>
        <v/>
      </c>
      <c r="L16" s="13" t="str">
        <f>IF(A16="","",IF(VLOOKUP($A16,Calculations!$A$4:$N$15,12,FALSE)=0,"",VLOOKUP($A16,Calculations!$A$4:$N$15,12,FALSE)))</f>
        <v/>
      </c>
      <c r="M16" s="13" t="str">
        <f>IF(B16="","",IF(VLOOKUP($A16,Calculations!$A$4:$N$15,13,FALSE)=0,"",VLOOKUP($A16,Calculations!$A$4:$N$15,13,FALSE)))</f>
        <v/>
      </c>
      <c r="N16" s="13" t="str">
        <f>IF(C16="","",IF(VLOOKUP($A16,Calculations!$A$4:$N$15,14,FALSE)=0,"",VLOOKUP($A16,Calculations!$A$4:$N$15,14,FALSE)))</f>
        <v/>
      </c>
      <c r="P16" s="103" t="str">
        <f t="shared" si="0"/>
        <v/>
      </c>
      <c r="Q16" s="103" t="str">
        <f t="shared" si="1"/>
        <v/>
      </c>
      <c r="R16" s="13" t="str">
        <f>IF(A16="","",IF(VLOOKUP($A16,Calculations!$O$4:$AB$15,3,FALSE)=0,"",VLOOKUP($A16,Calculations!$O$4:$AB$15,3,FALSE)))</f>
        <v/>
      </c>
      <c r="S16" s="13" t="str">
        <f>IF(B16="","",IF(VLOOKUP($A16,Calculations!$O$4:$AB$15,4,FALSE)=0,"",VLOOKUP($A16,Calculations!$O$4:$AB$15,4,FALSE)))</f>
        <v/>
      </c>
      <c r="T16" s="13" t="str">
        <f>IF(C16="","",IF(VLOOKUP($A16,Calculations!$O$4:$AB$15,5,FALSE)=0,"",VLOOKUP($A16,Calculations!$O$4:$AB$15,5,FALSE)))</f>
        <v/>
      </c>
      <c r="U16" s="13" t="str">
        <f>IF(D16="","",IF(VLOOKUP($A16,Calculations!$O$4:$AB$15,6,FALSE)=0,"",VLOOKUP($A16,Calculations!$O$4:$AB$15,6,FALSE)))</f>
        <v/>
      </c>
      <c r="V16" s="13" t="str">
        <f>IF(E16="","",IF(VLOOKUP($A16,Calculations!$O$4:$AB$15,7,FALSE)=0,"",VLOOKUP($A16,Calculations!$O$4:$AB$15,7,FALSE)))</f>
        <v/>
      </c>
      <c r="W16" s="13" t="str">
        <f>IF(F16="","",IF(VLOOKUP($A16,Calculations!$O$4:$AB$15,8,FALSE)=0,"",VLOOKUP($A16,Calculations!$O$4:$AB$15,8,FALSE)))</f>
        <v/>
      </c>
      <c r="X16" s="13" t="str">
        <f>IF(G16="","",IF(VLOOKUP($A16,Calculations!$O$4:$AB$15,9,FALSE)=0,"",VLOOKUP($A16,Calculations!$O$4:$AB$15,9,FALSE)))</f>
        <v/>
      </c>
      <c r="Y16" s="13" t="str">
        <f>IF(H16="","",IF(VLOOKUP($A16,Calculations!$O$4:$AB$15,10,FALSE)=0,"",VLOOKUP($A16,Calculations!$O$4:$AB$15,10,FALSE)))</f>
        <v/>
      </c>
      <c r="Z16" s="13" t="str">
        <f>IF(I16="","",IF(VLOOKUP($A16,Calculations!$O$4:$AB$15,11,FALSE)=0,"",VLOOKUP($A16,Calculations!$O$4:$AB$15,11,FALSE)))</f>
        <v/>
      </c>
      <c r="AA16" s="13" t="str">
        <f>IF(J16="","",IF(VLOOKUP($A16,Calculations!$O$4:$AB$15,12,FALSE)=0,"",VLOOKUP($A16,Calculations!$O$4:$AB$15,12,FALSE)))</f>
        <v/>
      </c>
      <c r="AB16" s="13" t="str">
        <f>IF(K16="","",IF(VLOOKUP($A16,Calculations!$O$4:$AB$15,13,FALSE)=0,"",VLOOKUP($A16,Calculations!$O$4:$AB$15,13,FALSE)))</f>
        <v/>
      </c>
      <c r="AC16" s="13" t="str">
        <f>IF(L16="","",IF(VLOOKUP($A16,Calculations!$O$4:$AB$15,14,FALSE)=0,"",VLOOKUP($A16,Calculations!$O$4:$AB$15,14,FALSE)))</f>
        <v/>
      </c>
    </row>
    <row r="17" spans="1:29" ht="15" customHeight="1" x14ac:dyDescent="0.25">
      <c r="A17" s="78"/>
      <c r="B17" s="149" t="str">
        <f>IF(A17="","",IF(VLOOKUP($A17,'Test Sample Data'!$A$3:$L$14,2,FALSE)=0,"",VLOOKUP($A17,'Test Sample Data'!$A$3:$L$14,2,FALSE)))</f>
        <v/>
      </c>
      <c r="C17" s="13" t="str">
        <f>IF(A17="","",IF(VLOOKUP($A17,Calculations!$A$4:$N$15,3,FALSE)=0,"",VLOOKUP($A17,Calculations!$A$4:$N$15,3,FALSE)))</f>
        <v/>
      </c>
      <c r="D17" s="13" t="str">
        <f>IF(A17="","",IF(VLOOKUP($A17,Calculations!$A$4:$N$15,4,FALSE)=0,"",VLOOKUP($A17,Calculations!$A$4:$N$15,4,FALSE)))</f>
        <v/>
      </c>
      <c r="E17" s="13" t="str">
        <f>IF(A17="","",IF(VLOOKUP($A17,Calculations!$A$4:$N$15,5,FALSE)=0,"",VLOOKUP($A17,Calculations!$A$4:$N$15,5,FALSE)))</f>
        <v/>
      </c>
      <c r="F17" s="13" t="str">
        <f>IF(A17="","",IF(VLOOKUP($A17,Calculations!$A$4:$N$15,6,FALSE)=0,"",VLOOKUP($A17,Calculations!$A$4:$N$15,6,FALSE)))</f>
        <v/>
      </c>
      <c r="G17" s="13" t="str">
        <f>IF(A17="","",IF(VLOOKUP($A17,Calculations!$A$4:$N$15,7,FALSE)=0,"",VLOOKUP($A17,Calculations!$A$4:$N$15,7,FALSE)))</f>
        <v/>
      </c>
      <c r="H17" s="13" t="str">
        <f>IF(A17="","",IF(VLOOKUP($A17,Calculations!$A$4:$N$15,8,FALSE)=0,"",VLOOKUP($A17,Calculations!$A$4:$N$15,8,FALSE)))</f>
        <v/>
      </c>
      <c r="I17" s="13" t="str">
        <f>IF(A17="","",IF(VLOOKUP($A17,Calculations!$A$4:$N$15,9,FALSE)=0,"",VLOOKUP($A17,Calculations!$A$4:$N$15,9,FALSE)))</f>
        <v/>
      </c>
      <c r="J17" s="13" t="str">
        <f>IF(A17="","",IF(VLOOKUP($A17,Calculations!$A$4:$N$15,10,FALSE)=0,"",VLOOKUP($A17,Calculations!$A$4:$N$15,10,FALSE)))</f>
        <v/>
      </c>
      <c r="K17" s="13" t="str">
        <f>IF(A17="","",IF(VLOOKUP($A17,Calculations!$A$4:$N$15,11,FALSE)=0,"",VLOOKUP($A17,Calculations!$A$4:$N$15,11,FALSE)))</f>
        <v/>
      </c>
      <c r="L17" s="13" t="str">
        <f>IF(A17="","",IF(VLOOKUP($A17,Calculations!$A$4:$N$15,12,FALSE)=0,"",VLOOKUP($A17,Calculations!$A$4:$N$15,12,FALSE)))</f>
        <v/>
      </c>
      <c r="M17" s="13" t="str">
        <f>IF(B17="","",IF(VLOOKUP($A17,Calculations!$A$4:$N$15,13,FALSE)=0,"",VLOOKUP($A17,Calculations!$A$4:$N$15,13,FALSE)))</f>
        <v/>
      </c>
      <c r="N17" s="13" t="str">
        <f>IF(C17="","",IF(VLOOKUP($A17,Calculations!$A$4:$N$15,14,FALSE)=0,"",VLOOKUP($A17,Calculations!$A$4:$N$15,14,FALSE)))</f>
        <v/>
      </c>
      <c r="P17" s="103" t="str">
        <f t="shared" si="0"/>
        <v/>
      </c>
      <c r="Q17" s="103" t="str">
        <f t="shared" si="1"/>
        <v/>
      </c>
      <c r="R17" s="13" t="str">
        <f>IF(A17="","",IF(VLOOKUP($A17,Calculations!$O$4:$AB$15,3,FALSE)=0,"",VLOOKUP($A17,Calculations!$O$4:$AB$15,3,FALSE)))</f>
        <v/>
      </c>
      <c r="S17" s="13" t="str">
        <f>IF(B17="","",IF(VLOOKUP($A17,Calculations!$O$4:$AB$15,4,FALSE)=0,"",VLOOKUP($A17,Calculations!$O$4:$AB$15,4,FALSE)))</f>
        <v/>
      </c>
      <c r="T17" s="13" t="str">
        <f>IF(C17="","",IF(VLOOKUP($A17,Calculations!$O$4:$AB$15,5,FALSE)=0,"",VLOOKUP($A17,Calculations!$O$4:$AB$15,5,FALSE)))</f>
        <v/>
      </c>
      <c r="U17" s="13" t="str">
        <f>IF(D17="","",IF(VLOOKUP($A17,Calculations!$O$4:$AB$15,6,FALSE)=0,"",VLOOKUP($A17,Calculations!$O$4:$AB$15,6,FALSE)))</f>
        <v/>
      </c>
      <c r="V17" s="13" t="str">
        <f>IF(E17="","",IF(VLOOKUP($A17,Calculations!$O$4:$AB$15,7,FALSE)=0,"",VLOOKUP($A17,Calculations!$O$4:$AB$15,7,FALSE)))</f>
        <v/>
      </c>
      <c r="W17" s="13" t="str">
        <f>IF(F17="","",IF(VLOOKUP($A17,Calculations!$O$4:$AB$15,8,FALSE)=0,"",VLOOKUP($A17,Calculations!$O$4:$AB$15,8,FALSE)))</f>
        <v/>
      </c>
      <c r="X17" s="13" t="str">
        <f>IF(G17="","",IF(VLOOKUP($A17,Calculations!$O$4:$AB$15,9,FALSE)=0,"",VLOOKUP($A17,Calculations!$O$4:$AB$15,9,FALSE)))</f>
        <v/>
      </c>
      <c r="Y17" s="13" t="str">
        <f>IF(H17="","",IF(VLOOKUP($A17,Calculations!$O$4:$AB$15,10,FALSE)=0,"",VLOOKUP($A17,Calculations!$O$4:$AB$15,10,FALSE)))</f>
        <v/>
      </c>
      <c r="Z17" s="13" t="str">
        <f>IF(I17="","",IF(VLOOKUP($A17,Calculations!$O$4:$AB$15,11,FALSE)=0,"",VLOOKUP($A17,Calculations!$O$4:$AB$15,11,FALSE)))</f>
        <v/>
      </c>
      <c r="AA17" s="13" t="str">
        <f>IF(J17="","",IF(VLOOKUP($A17,Calculations!$O$4:$AB$15,12,FALSE)=0,"",VLOOKUP($A17,Calculations!$O$4:$AB$15,12,FALSE)))</f>
        <v/>
      </c>
      <c r="AB17" s="13" t="str">
        <f>IF(K17="","",IF(VLOOKUP($A17,Calculations!$O$4:$AB$15,13,FALSE)=0,"",VLOOKUP($A17,Calculations!$O$4:$AB$15,13,FALSE)))</f>
        <v/>
      </c>
      <c r="AC17" s="13" t="str">
        <f>IF(L17="","",IF(VLOOKUP($A17,Calculations!$O$4:$AB$15,14,FALSE)=0,"",VLOOKUP($A17,Calculations!$O$4:$AB$15,14,FALSE)))</f>
        <v/>
      </c>
    </row>
    <row r="18" spans="1:29" ht="15" customHeight="1" x14ac:dyDescent="0.25">
      <c r="A18" s="78"/>
      <c r="B18" s="149" t="str">
        <f>IF(A18="","",IF(VLOOKUP($A18,'Test Sample Data'!$A$3:$L$14,2,FALSE)=0,"",VLOOKUP($A18,'Test Sample Data'!$A$3:$L$14,2,FALSE)))</f>
        <v/>
      </c>
      <c r="C18" s="13" t="str">
        <f>IF(A18="","",IF(VLOOKUP($A18,Calculations!$A$4:$N$15,3,FALSE)=0,"",VLOOKUP($A18,Calculations!$A$4:$N$15,3,FALSE)))</f>
        <v/>
      </c>
      <c r="D18" s="13" t="str">
        <f>IF(A18="","",IF(VLOOKUP($A18,Calculations!$A$4:$N$15,4,FALSE)=0,"",VLOOKUP($A18,Calculations!$A$4:$N$15,4,FALSE)))</f>
        <v/>
      </c>
      <c r="E18" s="13" t="str">
        <f>IF(A18="","",IF(VLOOKUP($A18,Calculations!$A$4:$N$15,5,FALSE)=0,"",VLOOKUP($A18,Calculations!$A$4:$N$15,5,FALSE)))</f>
        <v/>
      </c>
      <c r="F18" s="13" t="str">
        <f>IF(A18="","",IF(VLOOKUP($A18,Calculations!$A$4:$N$15,6,FALSE)=0,"",VLOOKUP($A18,Calculations!$A$4:$N$15,6,FALSE)))</f>
        <v/>
      </c>
      <c r="G18" s="13" t="str">
        <f>IF(A18="","",IF(VLOOKUP($A18,Calculations!$A$4:$N$15,7,FALSE)=0,"",VLOOKUP($A18,Calculations!$A$4:$N$15,7,FALSE)))</f>
        <v/>
      </c>
      <c r="H18" s="13" t="str">
        <f>IF(A18="","",IF(VLOOKUP($A18,Calculations!$A$4:$N$15,8,FALSE)=0,"",VLOOKUP($A18,Calculations!$A$4:$N$15,8,FALSE)))</f>
        <v/>
      </c>
      <c r="I18" s="13" t="str">
        <f>IF(A18="","",IF(VLOOKUP($A18,Calculations!$A$4:$N$15,9,FALSE)=0,"",VLOOKUP($A18,Calculations!$A$4:$N$15,9,FALSE)))</f>
        <v/>
      </c>
      <c r="J18" s="13" t="str">
        <f>IF(A18="","",IF(VLOOKUP($A18,Calculations!$A$4:$N$15,10,FALSE)=0,"",VLOOKUP($A18,Calculations!$A$4:$N$15,10,FALSE)))</f>
        <v/>
      </c>
      <c r="K18" s="13" t="str">
        <f>IF(A18="","",IF(VLOOKUP($A18,Calculations!$A$4:$N$15,11,FALSE)=0,"",VLOOKUP($A18,Calculations!$A$4:$N$15,11,FALSE)))</f>
        <v/>
      </c>
      <c r="L18" s="13" t="str">
        <f>IF(A18="","",IF(VLOOKUP($A18,Calculations!$A$4:$N$15,12,FALSE)=0,"",VLOOKUP($A18,Calculations!$A$4:$N$15,12,FALSE)))</f>
        <v/>
      </c>
      <c r="M18" s="13" t="str">
        <f>IF(B18="","",IF(VLOOKUP($A18,Calculations!$A$4:$N$15,13,FALSE)=0,"",VLOOKUP($A18,Calculations!$A$4:$N$15,13,FALSE)))</f>
        <v/>
      </c>
      <c r="N18" s="13" t="str">
        <f>IF(C18="","",IF(VLOOKUP($A18,Calculations!$A$4:$N$15,14,FALSE)=0,"",VLOOKUP($A18,Calculations!$A$4:$N$15,14,FALSE)))</f>
        <v/>
      </c>
      <c r="P18" s="103" t="str">
        <f t="shared" si="0"/>
        <v/>
      </c>
      <c r="Q18" s="103" t="str">
        <f t="shared" si="1"/>
        <v/>
      </c>
      <c r="R18" s="13" t="str">
        <f>IF(A18="","",IF(VLOOKUP($A18,Calculations!$O$4:$AB$15,3,FALSE)=0,"",VLOOKUP($A18,Calculations!$O$4:$AB$15,3,FALSE)))</f>
        <v/>
      </c>
      <c r="S18" s="13" t="str">
        <f>IF(B18="","",IF(VLOOKUP($A18,Calculations!$O$4:$AB$15,4,FALSE)=0,"",VLOOKUP($A18,Calculations!$O$4:$AB$15,4,FALSE)))</f>
        <v/>
      </c>
      <c r="T18" s="13" t="str">
        <f>IF(C18="","",IF(VLOOKUP($A18,Calculations!$O$4:$AB$15,5,FALSE)=0,"",VLOOKUP($A18,Calculations!$O$4:$AB$15,5,FALSE)))</f>
        <v/>
      </c>
      <c r="U18" s="13" t="str">
        <f>IF(D18="","",IF(VLOOKUP($A18,Calculations!$O$4:$AB$15,6,FALSE)=0,"",VLOOKUP($A18,Calculations!$O$4:$AB$15,6,FALSE)))</f>
        <v/>
      </c>
      <c r="V18" s="13" t="str">
        <f>IF(E18="","",IF(VLOOKUP($A18,Calculations!$O$4:$AB$15,7,FALSE)=0,"",VLOOKUP($A18,Calculations!$O$4:$AB$15,7,FALSE)))</f>
        <v/>
      </c>
      <c r="W18" s="13" t="str">
        <f>IF(F18="","",IF(VLOOKUP($A18,Calculations!$O$4:$AB$15,8,FALSE)=0,"",VLOOKUP($A18,Calculations!$O$4:$AB$15,8,FALSE)))</f>
        <v/>
      </c>
      <c r="X18" s="13" t="str">
        <f>IF(G18="","",IF(VLOOKUP($A18,Calculations!$O$4:$AB$15,9,FALSE)=0,"",VLOOKUP($A18,Calculations!$O$4:$AB$15,9,FALSE)))</f>
        <v/>
      </c>
      <c r="Y18" s="13" t="str">
        <f>IF(H18="","",IF(VLOOKUP($A18,Calculations!$O$4:$AB$15,10,FALSE)=0,"",VLOOKUP($A18,Calculations!$O$4:$AB$15,10,FALSE)))</f>
        <v/>
      </c>
      <c r="Z18" s="13" t="str">
        <f>IF(I18="","",IF(VLOOKUP($A18,Calculations!$O$4:$AB$15,11,FALSE)=0,"",VLOOKUP($A18,Calculations!$O$4:$AB$15,11,FALSE)))</f>
        <v/>
      </c>
      <c r="AA18" s="13" t="str">
        <f>IF(J18="","",IF(VLOOKUP($A18,Calculations!$O$4:$AB$15,12,FALSE)=0,"",VLOOKUP($A18,Calculations!$O$4:$AB$15,12,FALSE)))</f>
        <v/>
      </c>
      <c r="AB18" s="13" t="str">
        <f>IF(K18="","",IF(VLOOKUP($A18,Calculations!$O$4:$AB$15,13,FALSE)=0,"",VLOOKUP($A18,Calculations!$O$4:$AB$15,13,FALSE)))</f>
        <v/>
      </c>
      <c r="AC18" s="13" t="str">
        <f>IF(L18="","",IF(VLOOKUP($A18,Calculations!$O$4:$AB$15,14,FALSE)=0,"",VLOOKUP($A18,Calculations!$O$4:$AB$15,14,FALSE)))</f>
        <v/>
      </c>
    </row>
    <row r="19" spans="1:29" ht="15" customHeight="1" x14ac:dyDescent="0.25">
      <c r="A19" s="78"/>
      <c r="B19" s="149" t="str">
        <f>IF(A19="","",IF(VLOOKUP($A19,'Test Sample Data'!$A$3:$L$14,2,FALSE)=0,"",VLOOKUP($A19,'Test Sample Data'!$A$3:$L$14,2,FALSE)))</f>
        <v/>
      </c>
      <c r="C19" s="13" t="str">
        <f>IF(A19="","",IF(VLOOKUP($A19,Calculations!$A$4:$N$15,3,FALSE)=0,"",VLOOKUP($A19,Calculations!$A$4:$N$15,3,FALSE)))</f>
        <v/>
      </c>
      <c r="D19" s="13" t="str">
        <f>IF(A19="","",IF(VLOOKUP($A19,Calculations!$A$4:$N$15,4,FALSE)=0,"",VLOOKUP($A19,Calculations!$A$4:$N$15,4,FALSE)))</f>
        <v/>
      </c>
      <c r="E19" s="13" t="str">
        <f>IF(A19="","",IF(VLOOKUP($A19,Calculations!$A$4:$N$15,5,FALSE)=0,"",VLOOKUP($A19,Calculations!$A$4:$N$15,5,FALSE)))</f>
        <v/>
      </c>
      <c r="F19" s="13" t="str">
        <f>IF(A19="","",IF(VLOOKUP($A19,Calculations!$A$4:$N$15,6,FALSE)=0,"",VLOOKUP($A19,Calculations!$A$4:$N$15,6,FALSE)))</f>
        <v/>
      </c>
      <c r="G19" s="13" t="str">
        <f>IF(A19="","",IF(VLOOKUP($A19,Calculations!$A$4:$N$15,7,FALSE)=0,"",VLOOKUP($A19,Calculations!$A$4:$N$15,7,FALSE)))</f>
        <v/>
      </c>
      <c r="H19" s="13" t="str">
        <f>IF(A19="","",IF(VLOOKUP($A19,Calculations!$A$4:$N$15,8,FALSE)=0,"",VLOOKUP($A19,Calculations!$A$4:$N$15,8,FALSE)))</f>
        <v/>
      </c>
      <c r="I19" s="13" t="str">
        <f>IF(A19="","",IF(VLOOKUP($A19,Calculations!$A$4:$N$15,9,FALSE)=0,"",VLOOKUP($A19,Calculations!$A$4:$N$15,9,FALSE)))</f>
        <v/>
      </c>
      <c r="J19" s="13" t="str">
        <f>IF(A19="","",IF(VLOOKUP($A19,Calculations!$A$4:$N$15,10,FALSE)=0,"",VLOOKUP($A19,Calculations!$A$4:$N$15,10,FALSE)))</f>
        <v/>
      </c>
      <c r="K19" s="13" t="str">
        <f>IF(A19="","",IF(VLOOKUP($A19,Calculations!$A$4:$N$15,11,FALSE)=0,"",VLOOKUP($A19,Calculations!$A$4:$N$15,11,FALSE)))</f>
        <v/>
      </c>
      <c r="L19" s="13" t="str">
        <f>IF(A19="","",IF(VLOOKUP($A19,Calculations!$A$4:$N$15,12,FALSE)=0,"",VLOOKUP($A19,Calculations!$A$4:$N$15,12,FALSE)))</f>
        <v/>
      </c>
      <c r="M19" s="13" t="str">
        <f>IF(B19="","",IF(VLOOKUP($A19,Calculations!$A$4:$N$15,13,FALSE)=0,"",VLOOKUP($A19,Calculations!$A$4:$N$15,13,FALSE)))</f>
        <v/>
      </c>
      <c r="N19" s="13" t="str">
        <f>IF(C19="","",IF(VLOOKUP($A19,Calculations!$A$4:$N$15,14,FALSE)=0,"",VLOOKUP($A19,Calculations!$A$4:$N$15,14,FALSE)))</f>
        <v/>
      </c>
      <c r="P19" s="103" t="str">
        <f t="shared" si="0"/>
        <v/>
      </c>
      <c r="Q19" s="103" t="str">
        <f t="shared" si="1"/>
        <v/>
      </c>
      <c r="R19" s="13" t="str">
        <f>IF(A19="","",IF(VLOOKUP($A19,Calculations!$O$4:$AB$15,3,FALSE)=0,"",VLOOKUP($A19,Calculations!$O$4:$AB$15,3,FALSE)))</f>
        <v/>
      </c>
      <c r="S19" s="13" t="str">
        <f>IF(B19="","",IF(VLOOKUP($A19,Calculations!$O$4:$AB$15,4,FALSE)=0,"",VLOOKUP($A19,Calculations!$O$4:$AB$15,4,FALSE)))</f>
        <v/>
      </c>
      <c r="T19" s="13" t="str">
        <f>IF(C19="","",IF(VLOOKUP($A19,Calculations!$O$4:$AB$15,5,FALSE)=0,"",VLOOKUP($A19,Calculations!$O$4:$AB$15,5,FALSE)))</f>
        <v/>
      </c>
      <c r="U19" s="13" t="str">
        <f>IF(D19="","",IF(VLOOKUP($A19,Calculations!$O$4:$AB$15,6,FALSE)=0,"",VLOOKUP($A19,Calculations!$O$4:$AB$15,6,FALSE)))</f>
        <v/>
      </c>
      <c r="V19" s="13" t="str">
        <f>IF(E19="","",IF(VLOOKUP($A19,Calculations!$O$4:$AB$15,7,FALSE)=0,"",VLOOKUP($A19,Calculations!$O$4:$AB$15,7,FALSE)))</f>
        <v/>
      </c>
      <c r="W19" s="13" t="str">
        <f>IF(F19="","",IF(VLOOKUP($A19,Calculations!$O$4:$AB$15,8,FALSE)=0,"",VLOOKUP($A19,Calculations!$O$4:$AB$15,8,FALSE)))</f>
        <v/>
      </c>
      <c r="X19" s="13" t="str">
        <f>IF(G19="","",IF(VLOOKUP($A19,Calculations!$O$4:$AB$15,9,FALSE)=0,"",VLOOKUP($A19,Calculations!$O$4:$AB$15,9,FALSE)))</f>
        <v/>
      </c>
      <c r="Y19" s="13" t="str">
        <f>IF(H19="","",IF(VLOOKUP($A19,Calculations!$O$4:$AB$15,10,FALSE)=0,"",VLOOKUP($A19,Calculations!$O$4:$AB$15,10,FALSE)))</f>
        <v/>
      </c>
      <c r="Z19" s="13" t="str">
        <f>IF(I19="","",IF(VLOOKUP($A19,Calculations!$O$4:$AB$15,11,FALSE)=0,"",VLOOKUP($A19,Calculations!$O$4:$AB$15,11,FALSE)))</f>
        <v/>
      </c>
      <c r="AA19" s="13" t="str">
        <f>IF(J19="","",IF(VLOOKUP($A19,Calculations!$O$4:$AB$15,12,FALSE)=0,"",VLOOKUP($A19,Calculations!$O$4:$AB$15,12,FALSE)))</f>
        <v/>
      </c>
      <c r="AB19" s="13" t="str">
        <f>IF(K19="","",IF(VLOOKUP($A19,Calculations!$O$4:$AB$15,13,FALSE)=0,"",VLOOKUP($A19,Calculations!$O$4:$AB$15,13,FALSE)))</f>
        <v/>
      </c>
      <c r="AC19" s="13" t="str">
        <f>IF(L19="","",IF(VLOOKUP($A19,Calculations!$O$4:$AB$15,14,FALSE)=0,"",VLOOKUP($A19,Calculations!$O$4:$AB$15,14,FALSE)))</f>
        <v/>
      </c>
    </row>
    <row r="20" spans="1:29" ht="15" customHeight="1" x14ac:dyDescent="0.25">
      <c r="A20" s="78"/>
      <c r="B20" s="149" t="str">
        <f>IF(A20="","",IF(VLOOKUP($A20,'Test Sample Data'!$A$3:$L$14,2,FALSE)=0,"",VLOOKUP($A20,'Test Sample Data'!$A$3:$L$14,2,FALSE)))</f>
        <v/>
      </c>
      <c r="C20" s="13" t="str">
        <f>IF(A20="","",IF(VLOOKUP($A20,Calculations!$A$4:$N$15,3,FALSE)=0,"",VLOOKUP($A20,Calculations!$A$4:$N$15,3,FALSE)))</f>
        <v/>
      </c>
      <c r="D20" s="13" t="str">
        <f>IF(A20="","",IF(VLOOKUP($A20,Calculations!$A$4:$N$15,4,FALSE)=0,"",VLOOKUP($A20,Calculations!$A$4:$N$15,4,FALSE)))</f>
        <v/>
      </c>
      <c r="E20" s="13" t="str">
        <f>IF(A20="","",IF(VLOOKUP($A20,Calculations!$A$4:$N$15,5,FALSE)=0,"",VLOOKUP($A20,Calculations!$A$4:$N$15,5,FALSE)))</f>
        <v/>
      </c>
      <c r="F20" s="13" t="str">
        <f>IF(A20="","",IF(VLOOKUP($A20,Calculations!$A$4:$N$15,6,FALSE)=0,"",VLOOKUP($A20,Calculations!$A$4:$N$15,6,FALSE)))</f>
        <v/>
      </c>
      <c r="G20" s="13" t="str">
        <f>IF(A20="","",IF(VLOOKUP($A20,Calculations!$A$4:$N$15,7,FALSE)=0,"",VLOOKUP($A20,Calculations!$A$4:$N$15,7,FALSE)))</f>
        <v/>
      </c>
      <c r="H20" s="13" t="str">
        <f>IF(A20="","",IF(VLOOKUP($A20,Calculations!$A$4:$N$15,8,FALSE)=0,"",VLOOKUP($A20,Calculations!$A$4:$N$15,8,FALSE)))</f>
        <v/>
      </c>
      <c r="I20" s="13" t="str">
        <f>IF(A20="","",IF(VLOOKUP($A20,Calculations!$A$4:$N$15,9,FALSE)=0,"",VLOOKUP($A20,Calculations!$A$4:$N$15,9,FALSE)))</f>
        <v/>
      </c>
      <c r="J20" s="13" t="str">
        <f>IF(A20="","",IF(VLOOKUP($A20,Calculations!$A$4:$N$15,10,FALSE)=0,"",VLOOKUP($A20,Calculations!$A$4:$N$15,10,FALSE)))</f>
        <v/>
      </c>
      <c r="K20" s="13" t="str">
        <f>IF(A20="","",IF(VLOOKUP($A20,Calculations!$A$4:$N$15,11,FALSE)=0,"",VLOOKUP($A20,Calculations!$A$4:$N$15,11,FALSE)))</f>
        <v/>
      </c>
      <c r="L20" s="13" t="str">
        <f>IF(A20="","",IF(VLOOKUP($A20,Calculations!$A$4:$N$15,12,FALSE)=0,"",VLOOKUP($A20,Calculations!$A$4:$N$15,12,FALSE)))</f>
        <v/>
      </c>
      <c r="M20" s="13" t="str">
        <f>IF(B20="","",IF(VLOOKUP($A20,Calculations!$A$4:$N$15,13,FALSE)=0,"",VLOOKUP($A20,Calculations!$A$4:$N$15,13,FALSE)))</f>
        <v/>
      </c>
      <c r="N20" s="13" t="str">
        <f>IF(C20="","",IF(VLOOKUP($A20,Calculations!$A$4:$N$15,14,FALSE)=0,"",VLOOKUP($A20,Calculations!$A$4:$N$15,14,FALSE)))</f>
        <v/>
      </c>
      <c r="P20" s="103" t="str">
        <f t="shared" si="0"/>
        <v/>
      </c>
      <c r="Q20" s="103" t="str">
        <f t="shared" si="1"/>
        <v/>
      </c>
      <c r="R20" s="13" t="str">
        <f>IF(A20="","",IF(VLOOKUP($A20,Calculations!$O$4:$AB$15,3,FALSE)=0,"",VLOOKUP($A20,Calculations!$O$4:$AB$15,3,FALSE)))</f>
        <v/>
      </c>
      <c r="S20" s="13" t="str">
        <f>IF(B20="","",IF(VLOOKUP($A20,Calculations!$O$4:$AB$15,4,FALSE)=0,"",VLOOKUP($A20,Calculations!$O$4:$AB$15,4,FALSE)))</f>
        <v/>
      </c>
      <c r="T20" s="13" t="str">
        <f>IF(C20="","",IF(VLOOKUP($A20,Calculations!$O$4:$AB$15,5,FALSE)=0,"",VLOOKUP($A20,Calculations!$O$4:$AB$15,5,FALSE)))</f>
        <v/>
      </c>
      <c r="U20" s="13" t="str">
        <f>IF(D20="","",IF(VLOOKUP($A20,Calculations!$O$4:$AB$15,6,FALSE)=0,"",VLOOKUP($A20,Calculations!$O$4:$AB$15,6,FALSE)))</f>
        <v/>
      </c>
      <c r="V20" s="13" t="str">
        <f>IF(E20="","",IF(VLOOKUP($A20,Calculations!$O$4:$AB$15,7,FALSE)=0,"",VLOOKUP($A20,Calculations!$O$4:$AB$15,7,FALSE)))</f>
        <v/>
      </c>
      <c r="W20" s="13" t="str">
        <f>IF(F20="","",IF(VLOOKUP($A20,Calculations!$O$4:$AB$15,8,FALSE)=0,"",VLOOKUP($A20,Calculations!$O$4:$AB$15,8,FALSE)))</f>
        <v/>
      </c>
      <c r="X20" s="13" t="str">
        <f>IF(G20="","",IF(VLOOKUP($A20,Calculations!$O$4:$AB$15,9,FALSE)=0,"",VLOOKUP($A20,Calculations!$O$4:$AB$15,9,FALSE)))</f>
        <v/>
      </c>
      <c r="Y20" s="13" t="str">
        <f>IF(H20="","",IF(VLOOKUP($A20,Calculations!$O$4:$AB$15,10,FALSE)=0,"",VLOOKUP($A20,Calculations!$O$4:$AB$15,10,FALSE)))</f>
        <v/>
      </c>
      <c r="Z20" s="13" t="str">
        <f>IF(I20="","",IF(VLOOKUP($A20,Calculations!$O$4:$AB$15,11,FALSE)=0,"",VLOOKUP($A20,Calculations!$O$4:$AB$15,11,FALSE)))</f>
        <v/>
      </c>
      <c r="AA20" s="13" t="str">
        <f>IF(J20="","",IF(VLOOKUP($A20,Calculations!$O$4:$AB$15,12,FALSE)=0,"",VLOOKUP($A20,Calculations!$O$4:$AB$15,12,FALSE)))</f>
        <v/>
      </c>
      <c r="AB20" s="13" t="str">
        <f>IF(K20="","",IF(VLOOKUP($A20,Calculations!$O$4:$AB$15,13,FALSE)=0,"",VLOOKUP($A20,Calculations!$O$4:$AB$15,13,FALSE)))</f>
        <v/>
      </c>
      <c r="AC20" s="13" t="str">
        <f>IF(L20="","",IF(VLOOKUP($A20,Calculations!$O$4:$AB$15,14,FALSE)=0,"",VLOOKUP($A20,Calculations!$O$4:$AB$15,14,FALSE)))</f>
        <v/>
      </c>
    </row>
    <row r="21" spans="1:29" ht="15" customHeight="1" x14ac:dyDescent="0.25">
      <c r="A21" s="78"/>
      <c r="B21" s="149" t="str">
        <f>IF(A21="","",IF(VLOOKUP($A21,'Test Sample Data'!$A$3:$L$14,2,FALSE)=0,"",VLOOKUP($A21,'Test Sample Data'!$A$3:$L$14,2,FALSE)))</f>
        <v/>
      </c>
      <c r="C21" s="13" t="str">
        <f>IF(A21="","",IF(VLOOKUP($A21,Calculations!$A$4:$N$15,3,FALSE)=0,"",VLOOKUP($A21,Calculations!$A$4:$N$15,3,FALSE)))</f>
        <v/>
      </c>
      <c r="D21" s="13" t="str">
        <f>IF(A21="","",IF(VLOOKUP($A21,Calculations!$A$4:$N$15,4,FALSE)=0,"",VLOOKUP($A21,Calculations!$A$4:$N$15,4,FALSE)))</f>
        <v/>
      </c>
      <c r="E21" s="13" t="str">
        <f>IF(A21="","",IF(VLOOKUP($A21,Calculations!$A$4:$N$15,5,FALSE)=0,"",VLOOKUP($A21,Calculations!$A$4:$N$15,5,FALSE)))</f>
        <v/>
      </c>
      <c r="F21" s="13" t="str">
        <f>IF(A21="","",IF(VLOOKUP($A21,Calculations!$A$4:$N$15,6,FALSE)=0,"",VLOOKUP($A21,Calculations!$A$4:$N$15,6,FALSE)))</f>
        <v/>
      </c>
      <c r="G21" s="13" t="str">
        <f>IF(A21="","",IF(VLOOKUP($A21,Calculations!$A$4:$N$15,7,FALSE)=0,"",VLOOKUP($A21,Calculations!$A$4:$N$15,7,FALSE)))</f>
        <v/>
      </c>
      <c r="H21" s="13" t="str">
        <f>IF(A21="","",IF(VLOOKUP($A21,Calculations!$A$4:$N$15,8,FALSE)=0,"",VLOOKUP($A21,Calculations!$A$4:$N$15,8,FALSE)))</f>
        <v/>
      </c>
      <c r="I21" s="13" t="str">
        <f>IF(A21="","",IF(VLOOKUP($A21,Calculations!$A$4:$N$15,9,FALSE)=0,"",VLOOKUP($A21,Calculations!$A$4:$N$15,9,FALSE)))</f>
        <v/>
      </c>
      <c r="J21" s="13" t="str">
        <f>IF(A21="","",IF(VLOOKUP($A21,Calculations!$A$4:$N$15,10,FALSE)=0,"",VLOOKUP($A21,Calculations!$A$4:$N$15,10,FALSE)))</f>
        <v/>
      </c>
      <c r="K21" s="13" t="str">
        <f>IF(A21="","",IF(VLOOKUP($A21,Calculations!$A$4:$N$15,11,FALSE)=0,"",VLOOKUP($A21,Calculations!$A$4:$N$15,11,FALSE)))</f>
        <v/>
      </c>
      <c r="L21" s="13" t="str">
        <f>IF(A21="","",IF(VLOOKUP($A21,Calculations!$A$4:$N$15,12,FALSE)=0,"",VLOOKUP($A21,Calculations!$A$4:$N$15,12,FALSE)))</f>
        <v/>
      </c>
      <c r="M21" s="13" t="str">
        <f>IF(B21="","",IF(VLOOKUP($A21,Calculations!$A$4:$N$15,13,FALSE)=0,"",VLOOKUP($A21,Calculations!$A$4:$N$15,13,FALSE)))</f>
        <v/>
      </c>
      <c r="N21" s="13" t="str">
        <f>IF(C21="","",IF(VLOOKUP($A21,Calculations!$A$4:$N$15,14,FALSE)=0,"",VLOOKUP($A21,Calculations!$A$4:$N$15,14,FALSE)))</f>
        <v/>
      </c>
      <c r="P21" s="103" t="str">
        <f t="shared" si="0"/>
        <v/>
      </c>
      <c r="Q21" s="103" t="str">
        <f t="shared" si="1"/>
        <v/>
      </c>
      <c r="R21" s="13" t="str">
        <f>IF(A21="","",IF(VLOOKUP($A21,Calculations!$O$4:$AB$15,3,FALSE)=0,"",VLOOKUP($A21,Calculations!$O$4:$AB$15,3,FALSE)))</f>
        <v/>
      </c>
      <c r="S21" s="13" t="str">
        <f>IF(B21="","",IF(VLOOKUP($A21,Calculations!$O$4:$AB$15,4,FALSE)=0,"",VLOOKUP($A21,Calculations!$O$4:$AB$15,4,FALSE)))</f>
        <v/>
      </c>
      <c r="T21" s="13" t="str">
        <f>IF(C21="","",IF(VLOOKUP($A21,Calculations!$O$4:$AB$15,5,FALSE)=0,"",VLOOKUP($A21,Calculations!$O$4:$AB$15,5,FALSE)))</f>
        <v/>
      </c>
      <c r="U21" s="13" t="str">
        <f>IF(D21="","",IF(VLOOKUP($A21,Calculations!$O$4:$AB$15,6,FALSE)=0,"",VLOOKUP($A21,Calculations!$O$4:$AB$15,6,FALSE)))</f>
        <v/>
      </c>
      <c r="V21" s="13" t="str">
        <f>IF(E21="","",IF(VLOOKUP($A21,Calculations!$O$4:$AB$15,7,FALSE)=0,"",VLOOKUP($A21,Calculations!$O$4:$AB$15,7,FALSE)))</f>
        <v/>
      </c>
      <c r="W21" s="13" t="str">
        <f>IF(F21="","",IF(VLOOKUP($A21,Calculations!$O$4:$AB$15,8,FALSE)=0,"",VLOOKUP($A21,Calculations!$O$4:$AB$15,8,FALSE)))</f>
        <v/>
      </c>
      <c r="X21" s="13" t="str">
        <f>IF(G21="","",IF(VLOOKUP($A21,Calculations!$O$4:$AB$15,9,FALSE)=0,"",VLOOKUP($A21,Calculations!$O$4:$AB$15,9,FALSE)))</f>
        <v/>
      </c>
      <c r="Y21" s="13" t="str">
        <f>IF(H21="","",IF(VLOOKUP($A21,Calculations!$O$4:$AB$15,10,FALSE)=0,"",VLOOKUP($A21,Calculations!$O$4:$AB$15,10,FALSE)))</f>
        <v/>
      </c>
      <c r="Z21" s="13" t="str">
        <f>IF(I21="","",IF(VLOOKUP($A21,Calculations!$O$4:$AB$15,11,FALSE)=0,"",VLOOKUP($A21,Calculations!$O$4:$AB$15,11,FALSE)))</f>
        <v/>
      </c>
      <c r="AA21" s="13" t="str">
        <f>IF(J21="","",IF(VLOOKUP($A21,Calculations!$O$4:$AB$15,12,FALSE)=0,"",VLOOKUP($A21,Calculations!$O$4:$AB$15,12,FALSE)))</f>
        <v/>
      </c>
      <c r="AB21" s="13" t="str">
        <f>IF(K21="","",IF(VLOOKUP($A21,Calculations!$O$4:$AB$15,13,FALSE)=0,"",VLOOKUP($A21,Calculations!$O$4:$AB$15,13,FALSE)))</f>
        <v/>
      </c>
      <c r="AC21" s="13" t="str">
        <f>IF(L21="","",IF(VLOOKUP($A21,Calculations!$O$4:$AB$15,14,FALSE)=0,"",VLOOKUP($A21,Calculations!$O$4:$AB$15,14,FALSE)))</f>
        <v/>
      </c>
    </row>
    <row r="22" spans="1:29" ht="15" customHeight="1" x14ac:dyDescent="0.25">
      <c r="A22" s="78"/>
      <c r="B22" s="149" t="str">
        <f>IF(A22="","",IF(VLOOKUP($A22,'Test Sample Data'!$A$3:$L$14,2,FALSE)=0,"",VLOOKUP($A22,'Test Sample Data'!$A$3:$L$14,2,FALSE)))</f>
        <v/>
      </c>
      <c r="C22" s="13" t="str">
        <f>IF(A22="","",IF(VLOOKUP($A22,Calculations!$A$4:$N$15,3,FALSE)=0,"",VLOOKUP($A22,Calculations!$A$4:$N$15,3,FALSE)))</f>
        <v/>
      </c>
      <c r="D22" s="13" t="str">
        <f>IF(A22="","",IF(VLOOKUP($A22,Calculations!$A$4:$N$15,4,FALSE)=0,"",VLOOKUP($A22,Calculations!$A$4:$N$15,4,FALSE)))</f>
        <v/>
      </c>
      <c r="E22" s="13" t="str">
        <f>IF(A22="","",IF(VLOOKUP($A22,Calculations!$A$4:$N$15,5,FALSE)=0,"",VLOOKUP($A22,Calculations!$A$4:$N$15,5,FALSE)))</f>
        <v/>
      </c>
      <c r="F22" s="13" t="str">
        <f>IF(A22="","",IF(VLOOKUP($A22,Calculations!$A$4:$N$15,6,FALSE)=0,"",VLOOKUP($A22,Calculations!$A$4:$N$15,6,FALSE)))</f>
        <v/>
      </c>
      <c r="G22" s="13" t="str">
        <f>IF(A22="","",IF(VLOOKUP($A22,Calculations!$A$4:$N$15,7,FALSE)=0,"",VLOOKUP($A22,Calculations!$A$4:$N$15,7,FALSE)))</f>
        <v/>
      </c>
      <c r="H22" s="13" t="str">
        <f>IF(A22="","",IF(VLOOKUP($A22,Calculations!$A$4:$N$15,8,FALSE)=0,"",VLOOKUP($A22,Calculations!$A$4:$N$15,8,FALSE)))</f>
        <v/>
      </c>
      <c r="I22" s="13" t="str">
        <f>IF(A22="","",IF(VLOOKUP($A22,Calculations!$A$4:$N$15,9,FALSE)=0,"",VLOOKUP($A22,Calculations!$A$4:$N$15,9,FALSE)))</f>
        <v/>
      </c>
      <c r="J22" s="13" t="str">
        <f>IF(A22="","",IF(VLOOKUP($A22,Calculations!$A$4:$N$15,10,FALSE)=0,"",VLOOKUP($A22,Calculations!$A$4:$N$15,10,FALSE)))</f>
        <v/>
      </c>
      <c r="K22" s="13" t="str">
        <f>IF(A22="","",IF(VLOOKUP($A22,Calculations!$A$4:$N$15,11,FALSE)=0,"",VLOOKUP($A22,Calculations!$A$4:$N$15,11,FALSE)))</f>
        <v/>
      </c>
      <c r="L22" s="13" t="str">
        <f>IF(A22="","",IF(VLOOKUP($A22,Calculations!$A$4:$N$15,12,FALSE)=0,"",VLOOKUP($A22,Calculations!$A$4:$N$15,12,FALSE)))</f>
        <v/>
      </c>
      <c r="M22" s="13" t="str">
        <f>IF(B22="","",IF(VLOOKUP($A22,Calculations!$A$4:$N$15,13,FALSE)=0,"",VLOOKUP($A22,Calculations!$A$4:$N$15,13,FALSE)))</f>
        <v/>
      </c>
      <c r="N22" s="13" t="str">
        <f>IF(C22="","",IF(VLOOKUP($A22,Calculations!$A$4:$N$15,14,FALSE)=0,"",VLOOKUP($A22,Calculations!$A$4:$N$15,14,FALSE)))</f>
        <v/>
      </c>
      <c r="P22" s="103" t="str">
        <f t="shared" si="0"/>
        <v/>
      </c>
      <c r="Q22" s="103" t="str">
        <f t="shared" si="1"/>
        <v/>
      </c>
      <c r="R22" s="13" t="str">
        <f>IF(A22="","",IF(VLOOKUP($A22,Calculations!$O$4:$AB$15,3,FALSE)=0,"",VLOOKUP($A22,Calculations!$O$4:$AB$15,3,FALSE)))</f>
        <v/>
      </c>
      <c r="S22" s="13" t="str">
        <f>IF(B22="","",IF(VLOOKUP($A22,Calculations!$O$4:$AB$15,4,FALSE)=0,"",VLOOKUP($A22,Calculations!$O$4:$AB$15,4,FALSE)))</f>
        <v/>
      </c>
      <c r="T22" s="13" t="str">
        <f>IF(C22="","",IF(VLOOKUP($A22,Calculations!$O$4:$AB$15,5,FALSE)=0,"",VLOOKUP($A22,Calculations!$O$4:$AB$15,5,FALSE)))</f>
        <v/>
      </c>
      <c r="U22" s="13" t="str">
        <f>IF(D22="","",IF(VLOOKUP($A22,Calculations!$O$4:$AB$15,6,FALSE)=0,"",VLOOKUP($A22,Calculations!$O$4:$AB$15,6,FALSE)))</f>
        <v/>
      </c>
      <c r="V22" s="13" t="str">
        <f>IF(E22="","",IF(VLOOKUP($A22,Calculations!$O$4:$AB$15,7,FALSE)=0,"",VLOOKUP($A22,Calculations!$O$4:$AB$15,7,FALSE)))</f>
        <v/>
      </c>
      <c r="W22" s="13" t="str">
        <f>IF(F22="","",IF(VLOOKUP($A22,Calculations!$O$4:$AB$15,8,FALSE)=0,"",VLOOKUP($A22,Calculations!$O$4:$AB$15,8,FALSE)))</f>
        <v/>
      </c>
      <c r="X22" s="13" t="str">
        <f>IF(G22="","",IF(VLOOKUP($A22,Calculations!$O$4:$AB$15,9,FALSE)=0,"",VLOOKUP($A22,Calculations!$O$4:$AB$15,9,FALSE)))</f>
        <v/>
      </c>
      <c r="Y22" s="13" t="str">
        <f>IF(H22="","",IF(VLOOKUP($A22,Calculations!$O$4:$AB$15,10,FALSE)=0,"",VLOOKUP($A22,Calculations!$O$4:$AB$15,10,FALSE)))</f>
        <v/>
      </c>
      <c r="Z22" s="13" t="str">
        <f>IF(I22="","",IF(VLOOKUP($A22,Calculations!$O$4:$AB$15,11,FALSE)=0,"",VLOOKUP($A22,Calculations!$O$4:$AB$15,11,FALSE)))</f>
        <v/>
      </c>
      <c r="AA22" s="13" t="str">
        <f>IF(J22="","",IF(VLOOKUP($A22,Calculations!$O$4:$AB$15,12,FALSE)=0,"",VLOOKUP($A22,Calculations!$O$4:$AB$15,12,FALSE)))</f>
        <v/>
      </c>
      <c r="AB22" s="13" t="str">
        <f>IF(K22="","",IF(VLOOKUP($A22,Calculations!$O$4:$AB$15,13,FALSE)=0,"",VLOOKUP($A22,Calculations!$O$4:$AB$15,13,FALSE)))</f>
        <v/>
      </c>
      <c r="AC22" s="13" t="str">
        <f>IF(L22="","",IF(VLOOKUP($A22,Calculations!$O$4:$AB$15,14,FALSE)=0,"",VLOOKUP($A22,Calculations!$O$4:$AB$15,14,FALSE)))</f>
        <v/>
      </c>
    </row>
    <row r="24" spans="1:29" ht="15" customHeight="1" x14ac:dyDescent="0.25">
      <c r="B24" s="87" t="s">
        <v>44</v>
      </c>
      <c r="C24" s="104">
        <f>IF(ISERROR(AVERAGE(C3:C22)),"",AVERAGE(C3:C22))</f>
        <v>19.98</v>
      </c>
      <c r="D24" s="104">
        <f t="shared" ref="D24:N24" si="2">IF(ISERROR(AVERAGE(D3:D22)),"",AVERAGE(D3:D22))</f>
        <v>20.23</v>
      </c>
      <c r="E24" s="104">
        <f t="shared" si="2"/>
        <v>20.09</v>
      </c>
      <c r="F24" s="104" t="str">
        <f t="shared" si="2"/>
        <v/>
      </c>
      <c r="G24" s="104" t="str">
        <f t="shared" si="2"/>
        <v/>
      </c>
      <c r="H24" s="104" t="str">
        <f t="shared" si="2"/>
        <v/>
      </c>
      <c r="I24" s="104" t="str">
        <f t="shared" si="2"/>
        <v/>
      </c>
      <c r="J24" s="104" t="str">
        <f t="shared" si="2"/>
        <v/>
      </c>
      <c r="K24" s="104" t="str">
        <f t="shared" si="2"/>
        <v/>
      </c>
      <c r="L24" s="104" t="str">
        <f t="shared" si="2"/>
        <v/>
      </c>
      <c r="M24" s="104" t="str">
        <f t="shared" si="2"/>
        <v/>
      </c>
      <c r="N24" s="104" t="str">
        <f t="shared" si="2"/>
        <v/>
      </c>
      <c r="Q24" s="87" t="s">
        <v>44</v>
      </c>
      <c r="R24" s="104">
        <f>IF(ISERROR(AVERAGE(R3:R22)),"",AVERAGE(R3:R22))</f>
        <v>21.19</v>
      </c>
      <c r="S24" s="104">
        <f t="shared" ref="S24:AC24" si="3">IF(ISERROR(AVERAGE(S3:S22)),"",AVERAGE(S3:S22))</f>
        <v>21.15</v>
      </c>
      <c r="T24" s="104">
        <f t="shared" si="3"/>
        <v>21.43</v>
      </c>
      <c r="U24" s="104" t="str">
        <f t="shared" si="3"/>
        <v/>
      </c>
      <c r="V24" s="104" t="str">
        <f t="shared" si="3"/>
        <v/>
      </c>
      <c r="W24" s="104" t="str">
        <f t="shared" si="3"/>
        <v/>
      </c>
      <c r="X24" s="104" t="str">
        <f t="shared" si="3"/>
        <v/>
      </c>
      <c r="Y24" s="104" t="str">
        <f t="shared" si="3"/>
        <v/>
      </c>
      <c r="Z24" s="104" t="str">
        <f t="shared" si="3"/>
        <v/>
      </c>
      <c r="AA24" s="104" t="str">
        <f t="shared" si="3"/>
        <v/>
      </c>
      <c r="AB24" s="104" t="str">
        <f t="shared" si="3"/>
        <v/>
      </c>
      <c r="AC24" s="104" t="str">
        <f t="shared" si="3"/>
        <v/>
      </c>
    </row>
  </sheetData>
  <mergeCells count="6">
    <mergeCell ref="R1:AC1"/>
    <mergeCell ref="A1:A2"/>
    <mergeCell ref="B1:B2"/>
    <mergeCell ref="P1:P2"/>
    <mergeCell ref="Q1:Q2"/>
    <mergeCell ref="C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1"/>
  <sheetViews>
    <sheetView workbookViewId="0">
      <selection activeCell="C5" sqref="C5:G5"/>
    </sheetView>
  </sheetViews>
  <sheetFormatPr defaultColWidth="6.59765625" defaultRowHeight="15" customHeight="1" x14ac:dyDescent="0.25"/>
  <cols>
    <col min="1" max="1" width="30.59765625" style="113" customWidth="1"/>
    <col min="2" max="13" width="8.59765625" style="113" customWidth="1"/>
    <col min="14" max="14" width="12.59765625" style="113" customWidth="1"/>
    <col min="15" max="15" width="14.59765625" style="113" customWidth="1"/>
    <col min="16" max="16384" width="6.59765625" style="113"/>
  </cols>
  <sheetData>
    <row r="1" spans="1:15" s="58" customFormat="1" ht="15" customHeight="1" x14ac:dyDescent="0.25">
      <c r="A1" s="239" t="s">
        <v>52</v>
      </c>
      <c r="B1" s="187"/>
      <c r="C1" s="187"/>
      <c r="D1" s="187"/>
      <c r="E1" s="187"/>
      <c r="F1" s="187"/>
      <c r="G1" s="187"/>
      <c r="H1" s="240"/>
      <c r="I1" s="181" t="s">
        <v>53</v>
      </c>
      <c r="J1" s="159"/>
      <c r="K1" s="160"/>
      <c r="L1" s="241" t="str">
        <f>Results!E2</f>
        <v>Test Group</v>
      </c>
      <c r="M1" s="242"/>
    </row>
    <row r="2" spans="1:15" ht="15" customHeight="1" x14ac:dyDescent="0.25">
      <c r="A2" s="243" t="s">
        <v>54</v>
      </c>
      <c r="B2" s="243"/>
      <c r="C2" s="244" t="str">
        <f>'miRNA Table'!B1</f>
        <v>Human</v>
      </c>
      <c r="D2" s="245"/>
      <c r="E2" s="246"/>
      <c r="F2" s="187"/>
      <c r="G2" s="187"/>
      <c r="H2" s="240"/>
      <c r="I2" s="181" t="s">
        <v>55</v>
      </c>
      <c r="J2" s="159"/>
      <c r="K2" s="160"/>
      <c r="L2" s="247" t="str">
        <f>Results!F2</f>
        <v>Control Group</v>
      </c>
      <c r="M2" s="248"/>
    </row>
    <row r="3" spans="1:15" ht="15" customHeight="1" x14ac:dyDescent="0.25">
      <c r="A3" s="176" t="s">
        <v>151</v>
      </c>
      <c r="B3" s="236"/>
      <c r="C3" s="233" t="s">
        <v>149</v>
      </c>
      <c r="D3" s="234"/>
      <c r="E3" s="234"/>
      <c r="F3" s="234"/>
      <c r="G3" s="235"/>
      <c r="I3" s="142"/>
      <c r="J3" s="143"/>
      <c r="K3" s="143"/>
      <c r="L3" s="144"/>
      <c r="M3" s="144"/>
    </row>
    <row r="4" spans="1:15" ht="15" customHeight="1" x14ac:dyDescent="0.25">
      <c r="A4" s="237"/>
      <c r="B4" s="238"/>
      <c r="C4" s="233" t="s">
        <v>150</v>
      </c>
      <c r="D4" s="234"/>
      <c r="E4" s="234"/>
      <c r="F4" s="234"/>
      <c r="G4" s="235"/>
      <c r="I4" s="142"/>
      <c r="J4" s="143"/>
      <c r="K4" s="143"/>
      <c r="L4" s="144"/>
      <c r="M4" s="144"/>
    </row>
    <row r="5" spans="1:15" ht="15" customHeight="1" x14ac:dyDescent="0.25">
      <c r="A5" s="227" t="s">
        <v>56</v>
      </c>
      <c r="B5" s="228"/>
      <c r="C5" s="219" t="s">
        <v>149</v>
      </c>
      <c r="D5" s="219"/>
      <c r="E5" s="219"/>
      <c r="F5" s="219"/>
      <c r="G5" s="219"/>
      <c r="H5" s="48"/>
      <c r="I5" s="142"/>
      <c r="J5" s="143"/>
      <c r="K5" s="143"/>
      <c r="L5" s="144"/>
      <c r="M5" s="144"/>
    </row>
    <row r="6" spans="1:15" ht="15" customHeight="1" x14ac:dyDescent="0.25">
      <c r="A6" s="220" t="s">
        <v>94</v>
      </c>
      <c r="B6" s="221"/>
      <c r="C6" s="216" t="s">
        <v>95</v>
      </c>
      <c r="D6" s="217"/>
      <c r="E6" s="217"/>
      <c r="F6" s="217"/>
      <c r="G6" s="218"/>
      <c r="H6" s="143"/>
      <c r="I6" s="142"/>
      <c r="J6" s="143"/>
      <c r="K6" s="143"/>
      <c r="L6" s="144"/>
      <c r="M6" s="144"/>
    </row>
    <row r="7" spans="1:15" ht="15" customHeight="1" x14ac:dyDescent="0.25">
      <c r="A7" s="222"/>
      <c r="B7" s="223"/>
      <c r="C7" s="216" t="s">
        <v>96</v>
      </c>
      <c r="D7" s="217"/>
      <c r="E7" s="217"/>
      <c r="F7" s="217"/>
      <c r="G7" s="218"/>
      <c r="H7" s="143"/>
      <c r="I7" s="142"/>
      <c r="J7" s="143"/>
      <c r="K7" s="143"/>
      <c r="L7" s="144"/>
      <c r="M7" s="144"/>
    </row>
    <row r="8" spans="1:15" ht="15" customHeight="1" x14ac:dyDescent="0.25">
      <c r="A8" s="227" t="s">
        <v>93</v>
      </c>
      <c r="B8" s="228"/>
      <c r="C8" s="219" t="s">
        <v>95</v>
      </c>
      <c r="D8" s="219"/>
      <c r="E8" s="219"/>
      <c r="F8" s="219"/>
      <c r="G8" s="219"/>
      <c r="H8" s="143"/>
      <c r="I8" s="142"/>
      <c r="J8" s="143"/>
      <c r="K8" s="143"/>
      <c r="L8" s="144"/>
      <c r="M8" s="144"/>
    </row>
    <row r="9" spans="1:15" ht="15" customHeight="1" x14ac:dyDescent="0.25">
      <c r="A9" s="142"/>
      <c r="B9" s="142"/>
      <c r="C9" s="144"/>
      <c r="D9" s="115"/>
      <c r="E9" s="145"/>
      <c r="F9" s="146"/>
      <c r="G9" s="146"/>
      <c r="H9" s="143"/>
      <c r="I9" s="142"/>
      <c r="J9" s="143"/>
      <c r="K9" s="143"/>
      <c r="L9" s="144"/>
      <c r="M9" s="144"/>
    </row>
    <row r="10" spans="1:15" ht="15" customHeight="1" x14ac:dyDescent="0.25">
      <c r="A10" s="229" t="s">
        <v>57</v>
      </c>
      <c r="B10" s="230"/>
      <c r="C10" s="230"/>
      <c r="D10" s="230"/>
      <c r="E10" s="230"/>
      <c r="F10" s="230"/>
      <c r="G10" s="230"/>
      <c r="H10" s="230"/>
      <c r="I10" s="230"/>
      <c r="J10" s="230"/>
      <c r="K10" s="230"/>
      <c r="L10" s="230"/>
      <c r="M10" s="230"/>
    </row>
    <row r="11" spans="1:15" ht="15" customHeight="1" x14ac:dyDescent="0.25">
      <c r="A11" s="181" t="str">
        <f>L1</f>
        <v>Test Group</v>
      </c>
      <c r="B11" s="184"/>
      <c r="C11" s="184"/>
      <c r="D11" s="184"/>
      <c r="E11" s="184"/>
      <c r="F11" s="184"/>
      <c r="G11" s="184"/>
      <c r="H11" s="184"/>
      <c r="I11" s="184"/>
      <c r="J11" s="184"/>
      <c r="K11" s="184"/>
      <c r="L11" s="184"/>
      <c r="M11" s="184"/>
      <c r="N11" s="184"/>
      <c r="O11" s="185"/>
    </row>
    <row r="12" spans="1:15" ht="15" customHeight="1" x14ac:dyDescent="0.25">
      <c r="A12" s="112" t="s">
        <v>18</v>
      </c>
      <c r="B12" s="112" t="s">
        <v>97</v>
      </c>
      <c r="C12" s="112" t="s">
        <v>98</v>
      </c>
      <c r="D12" s="112" t="s">
        <v>99</v>
      </c>
      <c r="E12" s="112" t="s">
        <v>100</v>
      </c>
      <c r="F12" s="112" t="s">
        <v>101</v>
      </c>
      <c r="G12" s="112" t="s">
        <v>102</v>
      </c>
      <c r="H12" s="112" t="s">
        <v>103</v>
      </c>
      <c r="I12" s="112" t="s">
        <v>104</v>
      </c>
      <c r="J12" s="112" t="s">
        <v>105</v>
      </c>
      <c r="K12" s="112" t="s">
        <v>106</v>
      </c>
      <c r="L12" s="112" t="s">
        <v>145</v>
      </c>
      <c r="M12" s="112" t="s">
        <v>146</v>
      </c>
      <c r="N12" s="8" t="s">
        <v>58</v>
      </c>
      <c r="O12" s="8" t="s">
        <v>59</v>
      </c>
    </row>
    <row r="13" spans="1:15" ht="15" customHeight="1" x14ac:dyDescent="0.25">
      <c r="A13" s="112" t="s">
        <v>134</v>
      </c>
      <c r="B13" s="10">
        <f>IF(ISNUMBER(MATCH("PPC",Calculations!$A$4:$A$15,0)),VLOOKUP("PPC",Calculations!$A$4:$AB$15,3,FALSE),"")</f>
        <v>18.190000000000001</v>
      </c>
      <c r="C13" s="10">
        <f>IF(ISNUMBER(MATCH("PPC",Calculations!$A$4:$A$15,0)),VLOOKUP("PPC",Calculations!$A$4:$AB$15,4,FALSE),"")</f>
        <v>18.12</v>
      </c>
      <c r="D13" s="10">
        <f>IF(ISNUMBER(MATCH("PPC",Calculations!$A$4:$A$15,0)),VLOOKUP("PPC",Calculations!$A$4:$AB$15,5,FALSE),"")</f>
        <v>18.09</v>
      </c>
      <c r="E13" s="10" t="str">
        <f>IF(ISNUMBER(MATCH("PPC",Calculations!$A$4:$A$15,0)),VLOOKUP("PPC",Calculations!$A$4:$AB$15,6,FALSE),"")</f>
        <v/>
      </c>
      <c r="F13" s="10" t="str">
        <f>IF(ISNUMBER(MATCH("PPC",Calculations!$A$4:$A$15,0)),VLOOKUP("PPC",Calculations!$A$4:$AB$15,7,FALSE),"")</f>
        <v/>
      </c>
      <c r="G13" s="10" t="str">
        <f>IF(ISNUMBER(MATCH("PPC",Calculations!$A$4:$A$15,0)),VLOOKUP("PPC",Calculations!$A$4:$AB$15,8,FALSE),"")</f>
        <v/>
      </c>
      <c r="H13" s="10" t="str">
        <f>IF(ISNUMBER(MATCH("PPC",Calculations!$A$4:$A$15,0)),VLOOKUP("PPC",Calculations!$A$4:$AB$15,9,FALSE),"")</f>
        <v/>
      </c>
      <c r="I13" s="10" t="str">
        <f>IF(ISNUMBER(MATCH("PPC",Calculations!$A$4:$A$15,0)),VLOOKUP("PPC",Calculations!$A$4:$AB$15,10,FALSE),"")</f>
        <v/>
      </c>
      <c r="J13" s="10" t="str">
        <f>IF(ISNUMBER(MATCH("PPC",Calculations!$A$4:$A$15,0)),VLOOKUP("PPC",Calculations!$A$4:$AB$15,11,FALSE),"")</f>
        <v/>
      </c>
      <c r="K13" s="10" t="str">
        <f>IF(ISNUMBER(MATCH("PPC",Calculations!$A$4:$A$15,0)),VLOOKUP("PPC",Calculations!$A$4:$AB$15,12,FALSE),"")</f>
        <v/>
      </c>
      <c r="L13" s="10" t="str">
        <f>IF(ISNUMBER(MATCH("PPC",Calculations!$A$4:$A$15,0)),VLOOKUP("PPC",Calculations!$A$4:$AB$15,13,FALSE),"")</f>
        <v/>
      </c>
      <c r="M13" s="10" t="str">
        <f>IF(ISNUMBER(MATCH("PPC",Calculations!$A$4:$A$15,0)),VLOOKUP("PPC",Calculations!$A$4:$AB$15,14,FALSE),"")</f>
        <v/>
      </c>
      <c r="N13" s="147">
        <f>AVERAGE(B13:M13)</f>
        <v>18.133333333333336</v>
      </c>
      <c r="O13" s="147">
        <f>STDEV(B13:M13)</f>
        <v>5.1316014394469478E-2</v>
      </c>
    </row>
    <row r="14" spans="1:15" ht="15" customHeight="1" x14ac:dyDescent="0.25">
      <c r="A14" s="112" t="s">
        <v>135</v>
      </c>
      <c r="B14" s="10">
        <f>IF(ISNUMBER(MATCH("miRTC",Calculations!$A$4:$A$15,0)),VLOOKUP("miRTC",Calculations!$A$4:$AB$15,3,FALSE),"")</f>
        <v>20.07</v>
      </c>
      <c r="C14" s="10">
        <f>IF(ISNUMBER(MATCH("miRTC",Calculations!$A$4:$A$15,0)),VLOOKUP("miRTC",Calculations!$A$4:$AB$15,4,FALSE),"")</f>
        <v>20.21</v>
      </c>
      <c r="D14" s="10">
        <f>IF(ISNUMBER(MATCH("miRTC",Calculations!$A$4:$A$15,0)),VLOOKUP("miRTC",Calculations!$A$4:$AB$15,5,FALSE),"")</f>
        <v>20.16</v>
      </c>
      <c r="E14" s="10" t="str">
        <f>IF(ISNUMBER(MATCH("miRTC",Calculations!$A$4:$A$15,0)),VLOOKUP("miRTC",Calculations!$A$4:$AB$15,6,FALSE),"")</f>
        <v/>
      </c>
      <c r="F14" s="10" t="str">
        <f>IF(ISNUMBER(MATCH("miRTC",Calculations!$A$4:$A$15,0)),VLOOKUP("miRTC",Calculations!$A$4:$AB$15,7,FALSE),"")</f>
        <v/>
      </c>
      <c r="G14" s="10" t="str">
        <f>IF(ISNUMBER(MATCH("miRTC",Calculations!$A$4:$A$15,0)),VLOOKUP("miRTC",Calculations!$A$4:$AB$15,8,FALSE),"")</f>
        <v/>
      </c>
      <c r="H14" s="10" t="str">
        <f>IF(ISNUMBER(MATCH("miRTC",Calculations!$A$4:$A$15,0)),VLOOKUP("miRTC",Calculations!$A$4:$AB$15,9,FALSE),"")</f>
        <v/>
      </c>
      <c r="I14" s="10" t="str">
        <f>IF(ISNUMBER(MATCH("miRTC",Calculations!$A$4:$A$15,0)),VLOOKUP("miRTC",Calculations!$A$4:$AB$15,10,FALSE),"")</f>
        <v/>
      </c>
      <c r="J14" s="10" t="str">
        <f>IF(ISNUMBER(MATCH("miRTC",Calculations!$A$4:$A$15,0)),VLOOKUP("miRTC",Calculations!$A$4:$AB$15,11,FALSE),"")</f>
        <v/>
      </c>
      <c r="K14" s="10" t="str">
        <f>IF(ISNUMBER(MATCH("miRTC",Calculations!$A$4:$A$15,0)),VLOOKUP("miRTC",Calculations!$A$4:$AB$15,12,FALSE),"")</f>
        <v/>
      </c>
      <c r="L14" s="10" t="str">
        <f>IF(ISNUMBER(MATCH("miRTC",Calculations!$A$4:$A$15,0)),VLOOKUP("miRTC",Calculations!$A$4:$AB$15,13,FALSE),"")</f>
        <v/>
      </c>
      <c r="M14" s="10" t="str">
        <f>IF(ISNUMBER(MATCH("miRTC",Calculations!$A$4:$A$15,0)),VLOOKUP("miRTC",Calculations!$A$4:$AB$15,14,FALSE),"")</f>
        <v/>
      </c>
      <c r="N14" s="147">
        <f>AVERAGE(B14:M14)</f>
        <v>20.146666666666665</v>
      </c>
      <c r="O14" s="147">
        <f>STDEV(B14:M14)</f>
        <v>7.0945988845976124E-2</v>
      </c>
    </row>
    <row r="15" spans="1:15" ht="15" customHeight="1" x14ac:dyDescent="0.25">
      <c r="A15" s="181" t="str">
        <f>L2</f>
        <v>Control Group</v>
      </c>
      <c r="B15" s="184"/>
      <c r="C15" s="184"/>
      <c r="D15" s="184"/>
      <c r="E15" s="184"/>
      <c r="F15" s="184"/>
      <c r="G15" s="184"/>
      <c r="H15" s="184"/>
      <c r="I15" s="184"/>
      <c r="J15" s="184"/>
      <c r="K15" s="184"/>
      <c r="L15" s="184"/>
      <c r="M15" s="184"/>
      <c r="N15" s="184"/>
      <c r="O15" s="185"/>
    </row>
    <row r="16" spans="1:15" ht="15" customHeight="1" x14ac:dyDescent="0.25">
      <c r="A16" s="112" t="s">
        <v>18</v>
      </c>
      <c r="B16" s="112" t="s">
        <v>97</v>
      </c>
      <c r="C16" s="112" t="s">
        <v>98</v>
      </c>
      <c r="D16" s="112" t="s">
        <v>99</v>
      </c>
      <c r="E16" s="112" t="s">
        <v>100</v>
      </c>
      <c r="F16" s="112" t="s">
        <v>101</v>
      </c>
      <c r="G16" s="112" t="s">
        <v>102</v>
      </c>
      <c r="H16" s="112" t="s">
        <v>103</v>
      </c>
      <c r="I16" s="112" t="s">
        <v>104</v>
      </c>
      <c r="J16" s="112" t="s">
        <v>105</v>
      </c>
      <c r="K16" s="112" t="s">
        <v>106</v>
      </c>
      <c r="L16" s="112" t="s">
        <v>145</v>
      </c>
      <c r="M16" s="112" t="s">
        <v>146</v>
      </c>
      <c r="N16" s="8" t="s">
        <v>58</v>
      </c>
      <c r="O16" s="8" t="s">
        <v>59</v>
      </c>
    </row>
    <row r="17" spans="1:15" ht="15" customHeight="1" x14ac:dyDescent="0.25">
      <c r="A17" s="112" t="s">
        <v>134</v>
      </c>
      <c r="B17" s="10">
        <f>IF(ISNUMBER(MATCH("PPC",Calculations!$A$4:$A$15,0)),VLOOKUP("PPC",Calculations!$A$4:$AB$15,17,FALSE),"")</f>
        <v>17.64</v>
      </c>
      <c r="C17" s="10">
        <f>IF(ISNUMBER(MATCH("PPC",Calculations!$A$4:$A$15,0)),VLOOKUP("PPC",Calculations!$A$4:$AB$15,18,FALSE),"")</f>
        <v>17.41</v>
      </c>
      <c r="D17" s="10">
        <f>IF(ISNUMBER(MATCH("PPC",Calculations!$A$4:$A$15,0)),VLOOKUP("PPC",Calculations!$A$4:$AB$15,19,FALSE),"")</f>
        <v>17.54</v>
      </c>
      <c r="E17" s="10" t="str">
        <f>IF(ISNUMBER(MATCH("PPC",Calculations!$A$4:$A$15,0)),VLOOKUP("PPC",Calculations!$A$4:$AB$15,20,FALSE),"")</f>
        <v/>
      </c>
      <c r="F17" s="10" t="str">
        <f>IF(ISNUMBER(MATCH("PPC",Calculations!$A$4:$A$15,0)),VLOOKUP("PPC",Calculations!$A$4:$AB$15,21,FALSE),"")</f>
        <v/>
      </c>
      <c r="G17" s="10" t="str">
        <f>IF(ISNUMBER(MATCH("PPC",Calculations!$A$4:$A$15,0)),VLOOKUP("PPC",Calculations!$A$4:$AB$15,22,FALSE),"")</f>
        <v/>
      </c>
      <c r="H17" s="10" t="str">
        <f>IF(ISNUMBER(MATCH("PPC",Calculations!$A$4:$A$15,0)),VLOOKUP("PPC",Calculations!$A$4:$AB$15,23,FALSE),"")</f>
        <v/>
      </c>
      <c r="I17" s="10" t="str">
        <f>IF(ISNUMBER(MATCH("PPC",Calculations!$A$4:$A$15,0)),VLOOKUP("PPC",Calculations!$A$4:$AB$15,24,FALSE),"")</f>
        <v/>
      </c>
      <c r="J17" s="10" t="str">
        <f>IF(ISNUMBER(MATCH("PPC",Calculations!$A$4:$A$15,0)),VLOOKUP("PPC",Calculations!$A$4:$AB$15,25,FALSE),"")</f>
        <v/>
      </c>
      <c r="K17" s="10" t="str">
        <f>IF(ISNUMBER(MATCH("PPC",Calculations!$A$4:$A$15,0)),VLOOKUP("PPC",Calculations!$A$4:$AB$15,26,FALSE),"")</f>
        <v/>
      </c>
      <c r="L17" s="10" t="str">
        <f>IF(ISNUMBER(MATCH("PPC",Calculations!$A$4:$A$15,0)),VLOOKUP("PPC",Calculations!$A$4:$AB$15,27,FALSE),"")</f>
        <v/>
      </c>
      <c r="M17" s="10" t="str">
        <f>IF(ISNUMBER(MATCH("PPC",Calculations!$A$4:$A$15,0)),VLOOKUP("PPC",Calculations!$A$4:$AB$15,28,FALSE),"")</f>
        <v/>
      </c>
      <c r="N17" s="147">
        <f>AVERAGE(B17:M17)</f>
        <v>17.529999999999998</v>
      </c>
      <c r="O17" s="147">
        <f>STDEV(B17:M17)</f>
        <v>0.11532562594670812</v>
      </c>
    </row>
    <row r="18" spans="1:15" ht="15" customHeight="1" x14ac:dyDescent="0.25">
      <c r="A18" s="112" t="s">
        <v>135</v>
      </c>
      <c r="B18" s="10">
        <f>IF(ISNUMBER(MATCH("miRTC",Calculations!$A$4:$A$15,0)),VLOOKUP("miRTC",Calculations!$A$4:$AB$15,17,FALSE),"")</f>
        <v>21.36</v>
      </c>
      <c r="C18" s="10">
        <f>IF(ISNUMBER(MATCH("miRTC",Calculations!$A$4:$A$15,0)),VLOOKUP("miRTC",Calculations!$A$4:$AB$15,18,FALSE),"")</f>
        <v>21.23</v>
      </c>
      <c r="D18" s="10">
        <f>IF(ISNUMBER(MATCH("miRTC",Calculations!$A$4:$A$15,0)),VLOOKUP("miRTC",Calculations!$A$4:$AB$15,19,FALSE),"")</f>
        <v>21.56</v>
      </c>
      <c r="E18" s="10" t="str">
        <f>IF(ISNUMBER(MATCH("miRTC",Calculations!$A$4:$A$15,0)),VLOOKUP("miRTC",Calculations!$A$4:$AB$15,20,FALSE),"")</f>
        <v/>
      </c>
      <c r="F18" s="10" t="str">
        <f>IF(ISNUMBER(MATCH("miRTC",Calculations!$A$4:$A$15,0)),VLOOKUP("miRTC",Calculations!$A$4:$AB$15,21,FALSE),"")</f>
        <v/>
      </c>
      <c r="G18" s="10" t="str">
        <f>IF(ISNUMBER(MATCH("miRTC",Calculations!$A$4:$A$15,0)),VLOOKUP("miRTC",Calculations!$A$4:$AB$15,22,FALSE),"")</f>
        <v/>
      </c>
      <c r="H18" s="10" t="str">
        <f>IF(ISNUMBER(MATCH("miRTC",Calculations!$A$4:$A$15,0)),VLOOKUP("miRTC",Calculations!$A$4:$AB$15,23,FALSE),"")</f>
        <v/>
      </c>
      <c r="I18" s="10" t="str">
        <f>IF(ISNUMBER(MATCH("miRTC",Calculations!$A$4:$A$15,0)),VLOOKUP("miRTC",Calculations!$A$4:$AB$15,24,FALSE),"")</f>
        <v/>
      </c>
      <c r="J18" s="10" t="str">
        <f>IF(ISNUMBER(MATCH("miRTC",Calculations!$A$4:$A$15,0)),VLOOKUP("miRTC",Calculations!$A$4:$AB$15,25,FALSE),"")</f>
        <v/>
      </c>
      <c r="K18" s="10" t="str">
        <f>IF(ISNUMBER(MATCH("miRTC",Calculations!$A$4:$A$15,0)),VLOOKUP("miRTC",Calculations!$A$4:$AB$15,26,FALSE),"")</f>
        <v/>
      </c>
      <c r="L18" s="10" t="str">
        <f>IF(ISNUMBER(MATCH("miRTC",Calculations!$A$4:$A$15,0)),VLOOKUP("miRTC",Calculations!$A$4:$AB$15,27,FALSE),"")</f>
        <v/>
      </c>
      <c r="M18" s="10" t="str">
        <f>IF(ISNUMBER(MATCH("miRTC",Calculations!$A$4:$A$15,0)),VLOOKUP("miRTC",Calculations!$A$4:$AB$15,28,FALSE),"")</f>
        <v/>
      </c>
      <c r="N18" s="147">
        <f>AVERAGE(B18:M18)</f>
        <v>21.383333333333336</v>
      </c>
      <c r="O18" s="147">
        <f>STDEV(B18:M18)</f>
        <v>0.16623276853055494</v>
      </c>
    </row>
    <row r="19" spans="1:15" ht="15" customHeight="1" x14ac:dyDescent="0.25">
      <c r="A19" s="231" t="s">
        <v>60</v>
      </c>
      <c r="B19" s="232"/>
      <c r="C19" s="232"/>
      <c r="D19" s="232"/>
      <c r="E19" s="232"/>
      <c r="F19" s="232"/>
      <c r="G19" s="232"/>
      <c r="H19" s="232"/>
      <c r="I19" s="232"/>
      <c r="J19" s="232"/>
      <c r="K19" s="232"/>
    </row>
    <row r="20" spans="1:15" ht="15" customHeight="1" x14ac:dyDescent="0.25">
      <c r="A20" s="181" t="str">
        <f>L1</f>
        <v>Test Group</v>
      </c>
      <c r="B20" s="184"/>
      <c r="C20" s="184"/>
      <c r="D20" s="184"/>
      <c r="E20" s="184"/>
      <c r="F20" s="184"/>
      <c r="G20" s="184"/>
      <c r="H20" s="184"/>
      <c r="I20" s="184"/>
      <c r="J20" s="184"/>
      <c r="K20" s="184"/>
      <c r="L20" s="184"/>
      <c r="M20" s="185"/>
    </row>
    <row r="21" spans="1:15" ht="15" customHeight="1" x14ac:dyDescent="0.25">
      <c r="A21" s="112" t="s">
        <v>18</v>
      </c>
      <c r="B21" s="112" t="s">
        <v>97</v>
      </c>
      <c r="C21" s="112" t="s">
        <v>98</v>
      </c>
      <c r="D21" s="112" t="s">
        <v>99</v>
      </c>
      <c r="E21" s="112" t="s">
        <v>100</v>
      </c>
      <c r="F21" s="112" t="s">
        <v>101</v>
      </c>
      <c r="G21" s="112" t="s">
        <v>102</v>
      </c>
      <c r="H21" s="112" t="s">
        <v>103</v>
      </c>
      <c r="I21" s="112" t="s">
        <v>104</v>
      </c>
      <c r="J21" s="112" t="s">
        <v>105</v>
      </c>
      <c r="K21" s="112" t="s">
        <v>106</v>
      </c>
      <c r="L21" s="112" t="s">
        <v>145</v>
      </c>
      <c r="M21" s="112" t="s">
        <v>146</v>
      </c>
    </row>
    <row r="22" spans="1:15" ht="15" customHeight="1" x14ac:dyDescent="0.25">
      <c r="A22" s="112" t="s">
        <v>136</v>
      </c>
      <c r="B22" s="10">
        <f t="shared" ref="B22:M22" si="0">IF(ISERR(B14-B13),"",B14-B13)</f>
        <v>1.879999999999999</v>
      </c>
      <c r="C22" s="10">
        <f t="shared" si="0"/>
        <v>2.09</v>
      </c>
      <c r="D22" s="10">
        <f t="shared" si="0"/>
        <v>2.0700000000000003</v>
      </c>
      <c r="E22" s="10" t="str">
        <f t="shared" si="0"/>
        <v/>
      </c>
      <c r="F22" s="10" t="str">
        <f t="shared" si="0"/>
        <v/>
      </c>
      <c r="G22" s="10" t="str">
        <f t="shared" si="0"/>
        <v/>
      </c>
      <c r="H22" s="10" t="str">
        <f t="shared" si="0"/>
        <v/>
      </c>
      <c r="I22" s="10" t="str">
        <f t="shared" si="0"/>
        <v/>
      </c>
      <c r="J22" s="10" t="str">
        <f t="shared" si="0"/>
        <v/>
      </c>
      <c r="K22" s="10" t="str">
        <f t="shared" si="0"/>
        <v/>
      </c>
      <c r="L22" s="10" t="str">
        <f t="shared" si="0"/>
        <v/>
      </c>
      <c r="M22" s="10" t="str">
        <f t="shared" si="0"/>
        <v/>
      </c>
    </row>
    <row r="23" spans="1:15" ht="15" customHeight="1" x14ac:dyDescent="0.25">
      <c r="A23" s="114" t="s">
        <v>61</v>
      </c>
      <c r="B23" s="105" t="str">
        <f>IF(B22="","",IF($C$5=$C$3,IF(B22&lt;=7,"Pass","Inquiry"),IF($C$5=$C$4,IF(B22&lt;=0,"Pass","Inquiry"),"OOPS")))</f>
        <v>Pass</v>
      </c>
      <c r="C23" s="105" t="str">
        <f t="shared" ref="C23:M23" si="1">IF(C22="","",IF($C$5=$C$3,IF(C22&lt;=7,"Pass","Inquiry"),IF($C$5=$C$4,IF(C22&lt;=0,"Pass","Inquiry"),"OOPS")))</f>
        <v>Pass</v>
      </c>
      <c r="D23" s="105" t="str">
        <f t="shared" si="1"/>
        <v>Pass</v>
      </c>
      <c r="E23" s="105" t="str">
        <f t="shared" si="1"/>
        <v/>
      </c>
      <c r="F23" s="105" t="str">
        <f t="shared" si="1"/>
        <v/>
      </c>
      <c r="G23" s="105" t="str">
        <f t="shared" si="1"/>
        <v/>
      </c>
      <c r="H23" s="105" t="str">
        <f t="shared" si="1"/>
        <v/>
      </c>
      <c r="I23" s="105" t="str">
        <f t="shared" si="1"/>
        <v/>
      </c>
      <c r="J23" s="105" t="str">
        <f t="shared" si="1"/>
        <v/>
      </c>
      <c r="K23" s="105" t="str">
        <f t="shared" si="1"/>
        <v/>
      </c>
      <c r="L23" s="105" t="str">
        <f t="shared" si="1"/>
        <v/>
      </c>
      <c r="M23" s="105" t="str">
        <f t="shared" si="1"/>
        <v/>
      </c>
    </row>
    <row r="24" spans="1:15" ht="15" customHeight="1" x14ac:dyDescent="0.25">
      <c r="A24" s="181" t="str">
        <f>L2</f>
        <v>Control Group</v>
      </c>
      <c r="B24" s="184"/>
      <c r="C24" s="184"/>
      <c r="D24" s="184"/>
      <c r="E24" s="184"/>
      <c r="F24" s="184"/>
      <c r="G24" s="184"/>
      <c r="H24" s="184"/>
      <c r="I24" s="184"/>
      <c r="J24" s="184"/>
      <c r="K24" s="184"/>
      <c r="L24" s="184"/>
      <c r="M24" s="185"/>
    </row>
    <row r="25" spans="1:15" ht="15" customHeight="1" x14ac:dyDescent="0.25">
      <c r="A25" s="112" t="s">
        <v>18</v>
      </c>
      <c r="B25" s="112" t="s">
        <v>97</v>
      </c>
      <c r="C25" s="112" t="s">
        <v>98</v>
      </c>
      <c r="D25" s="112" t="s">
        <v>99</v>
      </c>
      <c r="E25" s="112" t="s">
        <v>100</v>
      </c>
      <c r="F25" s="112" t="s">
        <v>101</v>
      </c>
      <c r="G25" s="112" t="s">
        <v>102</v>
      </c>
      <c r="H25" s="112" t="s">
        <v>103</v>
      </c>
      <c r="I25" s="112" t="s">
        <v>104</v>
      </c>
      <c r="J25" s="112" t="s">
        <v>105</v>
      </c>
      <c r="K25" s="112" t="s">
        <v>106</v>
      </c>
      <c r="L25" s="112" t="s">
        <v>145</v>
      </c>
      <c r="M25" s="112" t="s">
        <v>146</v>
      </c>
    </row>
    <row r="26" spans="1:15" ht="15" customHeight="1" x14ac:dyDescent="0.25">
      <c r="A26" s="112" t="s">
        <v>136</v>
      </c>
      <c r="B26" s="10">
        <f t="shared" ref="B26:M26" si="2">IF(ISERR(B18-B17),"",B18-B17)</f>
        <v>3.7199999999999989</v>
      </c>
      <c r="C26" s="10">
        <f t="shared" si="2"/>
        <v>3.8200000000000003</v>
      </c>
      <c r="D26" s="10">
        <f t="shared" si="2"/>
        <v>4.0199999999999996</v>
      </c>
      <c r="E26" s="10" t="str">
        <f t="shared" si="2"/>
        <v/>
      </c>
      <c r="F26" s="10" t="str">
        <f t="shared" si="2"/>
        <v/>
      </c>
      <c r="G26" s="10" t="str">
        <f t="shared" si="2"/>
        <v/>
      </c>
      <c r="H26" s="10" t="str">
        <f t="shared" si="2"/>
        <v/>
      </c>
      <c r="I26" s="10" t="str">
        <f t="shared" si="2"/>
        <v/>
      </c>
      <c r="J26" s="10" t="str">
        <f t="shared" si="2"/>
        <v/>
      </c>
      <c r="K26" s="10" t="str">
        <f t="shared" si="2"/>
        <v/>
      </c>
      <c r="L26" s="10" t="str">
        <f t="shared" si="2"/>
        <v/>
      </c>
      <c r="M26" s="10" t="str">
        <f t="shared" si="2"/>
        <v/>
      </c>
    </row>
    <row r="27" spans="1:15" ht="15" customHeight="1" x14ac:dyDescent="0.25">
      <c r="A27" s="8" t="s">
        <v>61</v>
      </c>
      <c r="B27" s="11" t="str">
        <f>IF(B26="","",IF($C$5=$C$3,IF(B26&lt;=7,"Pass","Inquiry"),IF($C$5=$C$4,IF(B26&lt;=0,"Pass","Inquiry"),"OOPS")))</f>
        <v>Pass</v>
      </c>
      <c r="C27" s="11" t="str">
        <f t="shared" ref="C27" si="3">IF(C26="","",IF($C$5=$C$3,IF(C26&lt;=7,"Pass","Inquiry"),IF($C$5=$C$4,IF(C26&lt;=0,"Pass","Inquiry"),"OOPS")))</f>
        <v>Pass</v>
      </c>
      <c r="D27" s="11" t="str">
        <f t="shared" ref="D27" si="4">IF(D26="","",IF($C$5=$C$3,IF(D26&lt;=7,"Pass","Inquiry"),IF($C$5=$C$4,IF(D26&lt;=0,"Pass","Inquiry"),"OOPS")))</f>
        <v>Pass</v>
      </c>
      <c r="E27" s="11" t="str">
        <f t="shared" ref="E27" si="5">IF(E26="","",IF($C$5=$C$3,IF(E26&lt;=7,"Pass","Inquiry"),IF($C$5=$C$4,IF(E26&lt;=0,"Pass","Inquiry"),"OOPS")))</f>
        <v/>
      </c>
      <c r="F27" s="11" t="str">
        <f t="shared" ref="F27" si="6">IF(F26="","",IF($C$5=$C$3,IF(F26&lt;=7,"Pass","Inquiry"),IF($C$5=$C$4,IF(F26&lt;=0,"Pass","Inquiry"),"OOPS")))</f>
        <v/>
      </c>
      <c r="G27" s="11" t="str">
        <f t="shared" ref="G27" si="7">IF(G26="","",IF($C$5=$C$3,IF(G26&lt;=7,"Pass","Inquiry"),IF($C$5=$C$4,IF(G26&lt;=0,"Pass","Inquiry"),"OOPS")))</f>
        <v/>
      </c>
      <c r="H27" s="11" t="str">
        <f t="shared" ref="H27" si="8">IF(H26="","",IF($C$5=$C$3,IF(H26&lt;=7,"Pass","Inquiry"),IF($C$5=$C$4,IF(H26&lt;=0,"Pass","Inquiry"),"OOPS")))</f>
        <v/>
      </c>
      <c r="I27" s="11" t="str">
        <f t="shared" ref="I27" si="9">IF(I26="","",IF($C$5=$C$3,IF(I26&lt;=7,"Pass","Inquiry"),IF($C$5=$C$4,IF(I26&lt;=0,"Pass","Inquiry"),"OOPS")))</f>
        <v/>
      </c>
      <c r="J27" s="11" t="str">
        <f t="shared" ref="J27" si="10">IF(J26="","",IF($C$5=$C$3,IF(J26&lt;=7,"Pass","Inquiry"),IF($C$5=$C$4,IF(J26&lt;=0,"Pass","Inquiry"),"OOPS")))</f>
        <v/>
      </c>
      <c r="K27" s="11" t="str">
        <f t="shared" ref="K27" si="11">IF(K26="","",IF($C$5=$C$3,IF(K26&lt;=7,"Pass","Inquiry"),IF($C$5=$C$4,IF(K26&lt;=0,"Pass","Inquiry"),"OOPS")))</f>
        <v/>
      </c>
      <c r="L27" s="11" t="str">
        <f t="shared" ref="L27" si="12">IF(L26="","",IF($C$5=$C$3,IF(L26&lt;=7,"Pass","Inquiry"),IF($C$5=$C$4,IF(L26&lt;=0,"Pass","Inquiry"),"OOPS")))</f>
        <v/>
      </c>
      <c r="M27" s="11" t="str">
        <f t="shared" ref="M27" si="13">IF(M26="","",IF($C$5=$C$3,IF(M26&lt;=7,"Pass","Inquiry"),IF($C$5=$C$4,IF(M26&lt;=0,"Pass","Inquiry"),"OOPS")))</f>
        <v/>
      </c>
    </row>
    <row r="28" spans="1:15" ht="15" customHeight="1" thickBot="1" x14ac:dyDescent="0.3"/>
    <row r="29" spans="1:15" ht="15" customHeight="1" x14ac:dyDescent="0.25">
      <c r="A29" s="224" t="s">
        <v>88</v>
      </c>
      <c r="B29" s="225"/>
      <c r="C29" s="225"/>
      <c r="D29" s="225"/>
      <c r="E29" s="225"/>
      <c r="F29" s="225"/>
      <c r="G29" s="225"/>
      <c r="H29" s="225"/>
      <c r="I29" s="225"/>
      <c r="J29" s="225"/>
      <c r="K29" s="225"/>
      <c r="L29" s="225"/>
      <c r="M29" s="226"/>
    </row>
    <row r="30" spans="1:15" ht="45" customHeight="1" x14ac:dyDescent="0.25">
      <c r="A30" s="212" t="s">
        <v>91</v>
      </c>
      <c r="B30" s="215"/>
      <c r="C30" s="215"/>
      <c r="D30" s="215"/>
      <c r="E30" s="215"/>
      <c r="F30" s="215"/>
      <c r="G30" s="215"/>
      <c r="H30" s="215"/>
      <c r="I30" s="215"/>
      <c r="J30" s="215"/>
      <c r="K30" s="215"/>
      <c r="L30" s="215"/>
      <c r="M30" s="208"/>
    </row>
    <row r="31" spans="1:15" ht="15" customHeight="1" x14ac:dyDescent="0.25">
      <c r="A31" s="206" t="s">
        <v>62</v>
      </c>
      <c r="B31" s="207"/>
      <c r="C31" s="207"/>
      <c r="D31" s="207"/>
      <c r="E31" s="207"/>
      <c r="F31" s="207"/>
      <c r="G31" s="207"/>
      <c r="H31" s="207"/>
      <c r="I31" s="207"/>
      <c r="J31" s="207"/>
      <c r="K31" s="207"/>
      <c r="L31" s="207"/>
      <c r="M31" s="208"/>
    </row>
    <row r="32" spans="1:15" ht="15" customHeight="1" x14ac:dyDescent="0.25">
      <c r="A32" s="206" t="s">
        <v>63</v>
      </c>
      <c r="B32" s="207"/>
      <c r="C32" s="207"/>
      <c r="D32" s="207"/>
      <c r="E32" s="207"/>
      <c r="F32" s="207"/>
      <c r="G32" s="207"/>
      <c r="H32" s="207"/>
      <c r="I32" s="207"/>
      <c r="J32" s="207"/>
      <c r="K32" s="207"/>
      <c r="L32" s="207"/>
      <c r="M32" s="208"/>
    </row>
    <row r="33" spans="1:13" ht="15" customHeight="1" x14ac:dyDescent="0.25">
      <c r="A33" s="212" t="s">
        <v>89</v>
      </c>
      <c r="B33" s="213"/>
      <c r="C33" s="213"/>
      <c r="D33" s="213"/>
      <c r="E33" s="213"/>
      <c r="F33" s="213"/>
      <c r="G33" s="213"/>
      <c r="H33" s="213"/>
      <c r="I33" s="213"/>
      <c r="J33" s="213"/>
      <c r="K33" s="213"/>
      <c r="L33" s="213"/>
      <c r="M33" s="208"/>
    </row>
    <row r="34" spans="1:13" ht="15" customHeight="1" x14ac:dyDescent="0.25">
      <c r="A34" s="214" t="s">
        <v>92</v>
      </c>
      <c r="B34" s="215"/>
      <c r="C34" s="215"/>
      <c r="D34" s="215"/>
      <c r="E34" s="215"/>
      <c r="F34" s="215"/>
      <c r="G34" s="215"/>
      <c r="H34" s="215"/>
      <c r="I34" s="215"/>
      <c r="J34" s="215"/>
      <c r="K34" s="215"/>
      <c r="L34" s="215"/>
      <c r="M34" s="208"/>
    </row>
    <row r="35" spans="1:13" ht="15" customHeight="1" x14ac:dyDescent="0.25">
      <c r="A35" s="214" t="s">
        <v>90</v>
      </c>
      <c r="B35" s="215"/>
      <c r="C35" s="215"/>
      <c r="D35" s="215"/>
      <c r="E35" s="215"/>
      <c r="F35" s="215"/>
      <c r="G35" s="215"/>
      <c r="H35" s="215"/>
      <c r="I35" s="215"/>
      <c r="J35" s="215"/>
      <c r="K35" s="215"/>
      <c r="L35" s="215"/>
      <c r="M35" s="208"/>
    </row>
    <row r="36" spans="1:13" ht="15" customHeight="1" x14ac:dyDescent="0.25">
      <c r="A36" s="206" t="s">
        <v>64</v>
      </c>
      <c r="B36" s="207"/>
      <c r="C36" s="207"/>
      <c r="D36" s="207"/>
      <c r="E36" s="207"/>
      <c r="F36" s="207"/>
      <c r="G36" s="207"/>
      <c r="H36" s="207"/>
      <c r="I36" s="207"/>
      <c r="J36" s="207"/>
      <c r="K36" s="207"/>
      <c r="L36" s="207"/>
      <c r="M36" s="208"/>
    </row>
    <row r="37" spans="1:13" ht="15" customHeight="1" x14ac:dyDescent="0.25">
      <c r="A37" s="214" t="s">
        <v>65</v>
      </c>
      <c r="B37" s="215"/>
      <c r="C37" s="215"/>
      <c r="D37" s="215"/>
      <c r="E37" s="215"/>
      <c r="F37" s="215"/>
      <c r="G37" s="215"/>
      <c r="H37" s="215"/>
      <c r="I37" s="215"/>
      <c r="J37" s="215"/>
      <c r="K37" s="215"/>
      <c r="L37" s="215"/>
      <c r="M37" s="208"/>
    </row>
    <row r="38" spans="1:13" ht="15" customHeight="1" x14ac:dyDescent="0.25">
      <c r="A38" s="214" t="s">
        <v>66</v>
      </c>
      <c r="B38" s="215"/>
      <c r="C38" s="215"/>
      <c r="D38" s="215"/>
      <c r="E38" s="215"/>
      <c r="F38" s="215"/>
      <c r="G38" s="215"/>
      <c r="H38" s="215"/>
      <c r="I38" s="215"/>
      <c r="J38" s="215"/>
      <c r="K38" s="215"/>
      <c r="L38" s="215"/>
      <c r="M38" s="208"/>
    </row>
    <row r="39" spans="1:13" ht="15" customHeight="1" x14ac:dyDescent="0.25">
      <c r="A39" s="206" t="s">
        <v>67</v>
      </c>
      <c r="B39" s="207"/>
      <c r="C39" s="207"/>
      <c r="D39" s="207"/>
      <c r="E39" s="207"/>
      <c r="F39" s="207"/>
      <c r="G39" s="207"/>
      <c r="H39" s="207"/>
      <c r="I39" s="207"/>
      <c r="J39" s="207"/>
      <c r="K39" s="207"/>
      <c r="L39" s="207"/>
      <c r="M39" s="208"/>
    </row>
    <row r="40" spans="1:13" ht="15" customHeight="1" thickBot="1" x14ac:dyDescent="0.3">
      <c r="A40" s="209" t="s">
        <v>68</v>
      </c>
      <c r="B40" s="210"/>
      <c r="C40" s="210"/>
      <c r="D40" s="210"/>
      <c r="E40" s="210"/>
      <c r="F40" s="210"/>
      <c r="G40" s="210"/>
      <c r="H40" s="210"/>
      <c r="I40" s="210"/>
      <c r="J40" s="210"/>
      <c r="K40" s="210"/>
      <c r="L40" s="210"/>
      <c r="M40" s="211"/>
    </row>
    <row r="50" spans="1:7" ht="15" customHeight="1" x14ac:dyDescent="0.25">
      <c r="A50" s="146"/>
      <c r="B50" s="146"/>
      <c r="C50" s="146"/>
      <c r="D50" s="146"/>
      <c r="E50" s="146"/>
      <c r="F50" s="146"/>
      <c r="G50" s="146"/>
    </row>
    <row r="51" spans="1:7" ht="15" customHeight="1" x14ac:dyDescent="0.25">
      <c r="G51" s="146"/>
    </row>
  </sheetData>
  <mergeCells count="36">
    <mergeCell ref="A1:H1"/>
    <mergeCell ref="I1:K1"/>
    <mergeCell ref="L1:M1"/>
    <mergeCell ref="A2:B2"/>
    <mergeCell ref="C2:D2"/>
    <mergeCell ref="E2:H2"/>
    <mergeCell ref="I2:K2"/>
    <mergeCell ref="L2:M2"/>
    <mergeCell ref="C3:G3"/>
    <mergeCell ref="C4:G4"/>
    <mergeCell ref="A5:B5"/>
    <mergeCell ref="C5:G5"/>
    <mergeCell ref="A3:B4"/>
    <mergeCell ref="C6:G6"/>
    <mergeCell ref="C7:G7"/>
    <mergeCell ref="C8:G8"/>
    <mergeCell ref="A6:B7"/>
    <mergeCell ref="A32:M32"/>
    <mergeCell ref="A29:M29"/>
    <mergeCell ref="A30:M30"/>
    <mergeCell ref="A31:M31"/>
    <mergeCell ref="A11:O11"/>
    <mergeCell ref="A15:O15"/>
    <mergeCell ref="A20:M20"/>
    <mergeCell ref="A24:M24"/>
    <mergeCell ref="A8:B8"/>
    <mergeCell ref="A10:M10"/>
    <mergeCell ref="A19:K19"/>
    <mergeCell ref="A39:M39"/>
    <mergeCell ref="A40:M40"/>
    <mergeCell ref="A33:M33"/>
    <mergeCell ref="A34:M34"/>
    <mergeCell ref="A35:M35"/>
    <mergeCell ref="A36:M36"/>
    <mergeCell ref="A37:M37"/>
    <mergeCell ref="A38:M38"/>
  </mergeCells>
  <dataValidations count="2">
    <dataValidation type="list" allowBlank="1" showInputMessage="1" showErrorMessage="1" sqref="C65525 C983029 C917493 C851957 C786421 C720885 C655349 C589813 C524277 C458741 C393205 C327669 C262133 C196597 C131061 C5:G5" xr:uid="{00000000-0002-0000-0600-000000000000}">
      <formula1>$C$3:$C$4</formula1>
    </dataValidation>
    <dataValidation type="list" allowBlank="1" showInputMessage="1" showErrorMessage="1" sqref="C8:G8" xr:uid="{00000000-0002-0000-0600-000001000000}">
      <formula1>$C$6:$C$7</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3"/>
  <sheetViews>
    <sheetView zoomScale="120" zoomScaleNormal="120" workbookViewId="0">
      <pane ySplit="2" topLeftCell="A3" activePane="bottomLeft" state="frozen"/>
      <selection pane="bottomLeft" activeCell="E2" sqref="E2"/>
    </sheetView>
  </sheetViews>
  <sheetFormatPr defaultColWidth="6.59765625" defaultRowHeight="15" customHeight="1" x14ac:dyDescent="0.25"/>
  <cols>
    <col min="1" max="1" width="15.59765625" customWidth="1"/>
    <col min="2" max="2" width="6.59765625" style="5" customWidth="1"/>
    <col min="3" max="4" width="10.59765625" style="21" customWidth="1"/>
    <col min="5" max="6" width="9.3984375" style="21" customWidth="1"/>
    <col min="7" max="9" width="15.59765625" style="21" customWidth="1"/>
    <col min="10" max="10" width="12.59765625" customWidth="1"/>
  </cols>
  <sheetData>
    <row r="1" spans="1:10" s="1" customFormat="1" ht="30" customHeight="1" x14ac:dyDescent="0.25">
      <c r="C1" s="249" t="s">
        <v>87</v>
      </c>
      <c r="D1" s="250"/>
      <c r="E1" s="249" t="s">
        <v>69</v>
      </c>
      <c r="F1" s="250"/>
      <c r="G1" s="8" t="s">
        <v>70</v>
      </c>
      <c r="H1" s="8" t="s">
        <v>71</v>
      </c>
      <c r="I1" s="9" t="s">
        <v>72</v>
      </c>
      <c r="J1" s="204" t="s">
        <v>73</v>
      </c>
    </row>
    <row r="2" spans="1:10" ht="30" customHeight="1" x14ac:dyDescent="0.25">
      <c r="A2" s="46" t="s">
        <v>115</v>
      </c>
      <c r="B2" s="46" t="s">
        <v>18</v>
      </c>
      <c r="C2" s="8" t="str">
        <f>E2</f>
        <v>Test Group</v>
      </c>
      <c r="D2" s="8" t="str">
        <f>F2</f>
        <v>Control Group</v>
      </c>
      <c r="E2" s="82" t="s">
        <v>111</v>
      </c>
      <c r="F2" s="82" t="s">
        <v>112</v>
      </c>
      <c r="G2" s="8" t="str">
        <f>C2&amp;" /"&amp;D2</f>
        <v>Test Group /Control Group</v>
      </c>
      <c r="H2" s="8" t="s">
        <v>74</v>
      </c>
      <c r="I2" s="8" t="str">
        <f>C2&amp;" /"&amp;D2</f>
        <v>Test Group /Control Group</v>
      </c>
      <c r="J2" s="251"/>
    </row>
    <row r="3" spans="1:10" ht="15" customHeight="1" x14ac:dyDescent="0.25">
      <c r="A3" s="12" t="str">
        <f>'miRNA Table'!B3</f>
        <v>hsa-miR-183-5p</v>
      </c>
      <c r="B3" s="13" t="s">
        <v>8</v>
      </c>
      <c r="C3" s="14">
        <f>Calculations!CA4</f>
        <v>11.006666666666666</v>
      </c>
      <c r="D3" s="14">
        <f>Calculations!CB4</f>
        <v>7.8133333333333335</v>
      </c>
      <c r="E3" s="15">
        <f>IF(ISERROR(2^-C3),"N/A",2^-C3)</f>
        <v>4.8603011674962378E-4</v>
      </c>
      <c r="F3" s="15">
        <f>IF(ISERROR(2^-D3),"N/A",2^-D3)</f>
        <v>4.4458243538586821E-3</v>
      </c>
      <c r="G3" s="14">
        <f>IF(ISERROR(E3/F3),"N/A",E3/F3)</f>
        <v>0.10932283375697956</v>
      </c>
      <c r="H3" s="16">
        <f>IF(OR(COUNT(Calculations!CE4:CN4)&lt;3,COUNT(Calculations!CQ4:CZ4)&lt;3),"N/A",IF(ISERROR(TTEST(Calculations!CQ4:CZ4,Calculations!CE4:CN4,2,2)),"N/A",TTEST(Calculations!CQ4:CZ4,Calculations!CE4:CN4,2,2)))</f>
        <v>6.0808708805154118E-3</v>
      </c>
      <c r="I3" s="14">
        <f t="shared" ref="I3:I14" si="0">IF(G3&gt;1,G3,-1/G3)</f>
        <v>-9.147219895735244</v>
      </c>
      <c r="J3" s="17" t="str">
        <f>IF(AND('Test Sample Data'!O3&gt;=35,'Control Sample Data'!O3&gt;=35),"C",IF(AND('Test Sample Data'!O3&gt;=30,'Control Sample Data'!O3&gt;=30, OR(H3&gt;=0.05, H3="N/A")),"B",IF(OR(AND('Test Sample Data'!O3&gt;=30,'Control Sample Data'!O3&lt;=30), AND('Test Sample Data'!O3&lt;=30,'Control Sample Data'!O3&gt;=30)),"A","OKAY")))</f>
        <v>A</v>
      </c>
    </row>
    <row r="4" spans="1:10" ht="15" customHeight="1" x14ac:dyDescent="0.25">
      <c r="A4" s="12" t="str">
        <f>'miRNA Table'!B4</f>
        <v>hsa-miR-34c-5p</v>
      </c>
      <c r="B4" s="13" t="s">
        <v>9</v>
      </c>
      <c r="C4" s="14">
        <f>Calculations!CA5</f>
        <v>-6.5300000000000011</v>
      </c>
      <c r="D4" s="14">
        <f>Calculations!CB5</f>
        <v>1.1566666666666663</v>
      </c>
      <c r="E4" s="15">
        <f>IF(ISERROR(2^-C4),"N/A",2^-C4)</f>
        <v>92.4114685134398</v>
      </c>
      <c r="F4" s="15">
        <f t="shared" ref="F4:F14" si="1">IF(ISERROR(2^-D4),"N/A",2^-D4)</f>
        <v>0.44854770438491565</v>
      </c>
      <c r="G4" s="14">
        <f t="shared" ref="G4:G14" si="2">IF(ISERROR(E4/F4),"N/A",E4/F4)</f>
        <v>206.02372414359309</v>
      </c>
      <c r="H4" s="16">
        <f>IF(OR(COUNT(Calculations!CE5:CN5)&lt;3,COUNT(Calculations!CQ5:CZ5)&lt;3),"N/A",IF(ISERROR(TTEST(Calculations!CQ5:CZ5,Calculations!CE5:CN5,2,2)),"N/A",TTEST(Calculations!CQ5:CZ5,Calculations!CE5:CN5,2,2)))</f>
        <v>1.5409996014111046E-5</v>
      </c>
      <c r="I4" s="14">
        <f t="shared" si="0"/>
        <v>206.02372414359309</v>
      </c>
      <c r="J4" s="17" t="str">
        <f>IF(AND('Test Sample Data'!O4&gt;=35,'Control Sample Data'!O4&gt;=35),"C",IF(AND('Test Sample Data'!O4&gt;=30,'Control Sample Data'!O4&gt;=30, OR(H4&gt;=0.05, H4="N/A")),"B",IF(OR(AND('Test Sample Data'!O4&gt;=30,'Control Sample Data'!O4&lt;=30), AND('Test Sample Data'!O4&lt;=30,'Control Sample Data'!O4&gt;=30)),"A","OKAY")))</f>
        <v>OKAY</v>
      </c>
    </row>
    <row r="5" spans="1:10" ht="15" customHeight="1" x14ac:dyDescent="0.25">
      <c r="A5" s="12" t="str">
        <f>'miRNA Table'!B5</f>
        <v>hsa-miR-30c-5p</v>
      </c>
      <c r="B5" s="13" t="s">
        <v>10</v>
      </c>
      <c r="C5" s="14">
        <f>Calculations!CA6</f>
        <v>9.1733333333333338</v>
      </c>
      <c r="D5" s="14">
        <f>Calculations!CB6</f>
        <v>7.1433333333333335</v>
      </c>
      <c r="E5" s="15">
        <f t="shared" ref="E5:E14" si="3">IF(ISERROR(2^-C5),"N/A",2^-C5)</f>
        <v>1.7320144319593568E-3</v>
      </c>
      <c r="F5" s="15">
        <f t="shared" si="1"/>
        <v>7.0736309477214387E-3</v>
      </c>
      <c r="G5" s="14">
        <f t="shared" si="2"/>
        <v>0.24485507439673171</v>
      </c>
      <c r="H5" s="16">
        <f>IF(OR(COUNT(Calculations!CE6:CN6)&lt;3,COUNT(Calculations!CQ6:CZ6)&lt;3),"N/A",IF(ISERROR(TTEST(Calculations!CQ6:CZ6,Calculations!CE6:CN6,2,2)),"N/A",TTEST(Calculations!CQ6:CZ6,Calculations!CE6:CN6,2,2)))</f>
        <v>4.4034834810564808E-3</v>
      </c>
      <c r="I5" s="14">
        <f t="shared" si="0"/>
        <v>-4.0840485028287734</v>
      </c>
      <c r="J5" s="17" t="str">
        <f>IF(AND('Test Sample Data'!O5&gt;=35,'Control Sample Data'!O5&gt;=35),"C",IF(AND('Test Sample Data'!O5&gt;=30,'Control Sample Data'!O5&gt;=30, OR(H5&gt;=0.05, H5="N/A")),"B",IF(OR(AND('Test Sample Data'!O5&gt;=30,'Control Sample Data'!O5&lt;=30), AND('Test Sample Data'!O5&lt;=30,'Control Sample Data'!O5&gt;=30)),"A","OKAY")))</f>
        <v>OKAY</v>
      </c>
    </row>
    <row r="6" spans="1:10" ht="15" customHeight="1" x14ac:dyDescent="0.25">
      <c r="A6" s="12" t="str">
        <f>'miRNA Table'!B6</f>
        <v>hsa-miR-148a-3p</v>
      </c>
      <c r="B6" s="13" t="s">
        <v>28</v>
      </c>
      <c r="C6" s="14">
        <f>Calculations!CA7</f>
        <v>1.3300000000000007</v>
      </c>
      <c r="D6" s="14">
        <f>Calculations!CB7</f>
        <v>5.9499999999999993</v>
      </c>
      <c r="E6" s="15">
        <f t="shared" si="3"/>
        <v>0.39776824187745913</v>
      </c>
      <c r="F6" s="15">
        <f t="shared" si="1"/>
        <v>1.6176014435021535E-2</v>
      </c>
      <c r="G6" s="14">
        <f t="shared" si="2"/>
        <v>24.590002900608166</v>
      </c>
      <c r="H6" s="16">
        <f>IF(OR(COUNT(Calculations!CE7:CN7)&lt;3,COUNT(Calculations!CQ7:CZ7)&lt;3),"N/A",IF(ISERROR(TTEST(Calculations!CQ7:CZ7,Calculations!CE7:CN7,2,2)),"N/A",TTEST(Calculations!CQ7:CZ7,Calculations!CE7:CN7,2,2)))</f>
        <v>1.3648785565212004E-4</v>
      </c>
      <c r="I6" s="14">
        <f t="shared" si="0"/>
        <v>24.590002900608166</v>
      </c>
      <c r="J6" s="17" t="str">
        <f>IF(AND('Test Sample Data'!O6&gt;=35,'Control Sample Data'!O6&gt;=35),"C",IF(AND('Test Sample Data'!O6&gt;=30,'Control Sample Data'!O6&gt;=30, OR(H6&gt;=0.05, H6="N/A")),"B",IF(OR(AND('Test Sample Data'!O6&gt;=30,'Control Sample Data'!O6&lt;=30), AND('Test Sample Data'!O6&lt;=30,'Control Sample Data'!O6&gt;=30)),"A","OKAY")))</f>
        <v>OKAY</v>
      </c>
    </row>
    <row r="7" spans="1:10" ht="15" customHeight="1" x14ac:dyDescent="0.25">
      <c r="A7" s="12" t="str">
        <f>'miRNA Table'!B7</f>
        <v>hsa-miR-134-5p</v>
      </c>
      <c r="B7" s="13" t="s">
        <v>29</v>
      </c>
      <c r="C7" s="14">
        <f>Calculations!CA8</f>
        <v>4.1233333333333322</v>
      </c>
      <c r="D7" s="14">
        <f>Calculations!CB8</f>
        <v>9.8666666666666671</v>
      </c>
      <c r="E7" s="15">
        <f t="shared" si="3"/>
        <v>5.7379001247826293E-2</v>
      </c>
      <c r="F7" s="15">
        <f t="shared" si="1"/>
        <v>1.0711181442330329E-3</v>
      </c>
      <c r="G7" s="14">
        <f t="shared" si="2"/>
        <v>53.569255228060904</v>
      </c>
      <c r="H7" s="16">
        <f>IF(OR(COUNT(Calculations!CE8:CN8)&lt;3,COUNT(Calculations!CQ8:CZ8)&lt;3),"N/A",IF(ISERROR(TTEST(Calculations!CQ8:CZ8,Calculations!CE8:CN8,2,2)),"N/A",TTEST(Calculations!CQ8:CZ8,Calculations!CE8:CN8,2,2)))</f>
        <v>4.2966246908005542E-7</v>
      </c>
      <c r="I7" s="14">
        <f t="shared" si="0"/>
        <v>53.569255228060904</v>
      </c>
      <c r="J7" s="17" t="str">
        <f>IF(AND('Test Sample Data'!O7&gt;=35,'Control Sample Data'!O7&gt;=35),"C",IF(AND('Test Sample Data'!O7&gt;=30,'Control Sample Data'!O7&gt;=30, OR(H7&gt;=0.05, H7="N/A")),"B",IF(OR(AND('Test Sample Data'!O7&gt;=30,'Control Sample Data'!O7&lt;=30), AND('Test Sample Data'!O7&lt;=30,'Control Sample Data'!O7&gt;=30)),"A","OKAY")))</f>
        <v>A</v>
      </c>
    </row>
    <row r="8" spans="1:10" ht="15" customHeight="1" x14ac:dyDescent="0.25">
      <c r="A8" s="12" t="str">
        <f>'miRNA Table'!B8</f>
        <v>hsa-let-7g-5p</v>
      </c>
      <c r="B8" s="13" t="s">
        <v>30</v>
      </c>
      <c r="C8" s="14">
        <f>Calculations!CA9</f>
        <v>7.0933333333333328</v>
      </c>
      <c r="D8" s="14">
        <f>Calculations!CB9</f>
        <v>5.9333333333333327</v>
      </c>
      <c r="E8" s="15">
        <f t="shared" si="3"/>
        <v>7.3230820043748502E-3</v>
      </c>
      <c r="F8" s="15">
        <f t="shared" si="1"/>
        <v>1.6363970669072303E-2</v>
      </c>
      <c r="G8" s="14">
        <f t="shared" si="2"/>
        <v>0.44751253546398628</v>
      </c>
      <c r="H8" s="16">
        <f>IF(OR(COUNT(Calculations!CE9:CN9)&lt;3,COUNT(Calculations!CQ9:CZ9)&lt;3),"N/A",IF(ISERROR(TTEST(Calculations!CQ9:CZ9,Calculations!CE9:CN9,2,2)),"N/A",TTEST(Calculations!CQ9:CZ9,Calculations!CE9:CN9,2,2)))</f>
        <v>7.451493481848493E-4</v>
      </c>
      <c r="I8" s="14">
        <f t="shared" si="0"/>
        <v>-2.2345742761444396</v>
      </c>
      <c r="J8" s="17" t="str">
        <f>IF(AND('Test Sample Data'!O8&gt;=35,'Control Sample Data'!O8&gt;=35),"C",IF(AND('Test Sample Data'!O8&gt;=30,'Control Sample Data'!O8&gt;=30, OR(H8&gt;=0.05, H8="N/A")),"B",IF(OR(AND('Test Sample Data'!O8&gt;=30,'Control Sample Data'!O8&lt;=30), AND('Test Sample Data'!O8&lt;=30,'Control Sample Data'!O8&gt;=30)),"A","OKAY")))</f>
        <v>OKAY</v>
      </c>
    </row>
    <row r="9" spans="1:10" ht="15" customHeight="1" x14ac:dyDescent="0.25">
      <c r="A9" s="12" t="str">
        <f>'miRNA Table'!B9</f>
        <v>hsa-miR-138-5p</v>
      </c>
      <c r="B9" s="13" t="s">
        <v>31</v>
      </c>
      <c r="C9" s="14">
        <f>Calculations!CA10</f>
        <v>14.9</v>
      </c>
      <c r="D9" s="14">
        <f>Calculations!CB10</f>
        <v>11.459999999999999</v>
      </c>
      <c r="E9" s="15">
        <f t="shared" si="3"/>
        <v>3.2707930375253073E-5</v>
      </c>
      <c r="F9" s="15">
        <f t="shared" si="1"/>
        <v>3.5497375911140423E-4</v>
      </c>
      <c r="G9" s="14">
        <f t="shared" si="2"/>
        <v>9.2141826080693712E-2</v>
      </c>
      <c r="H9" s="16">
        <f>IF(OR(COUNT(Calculations!CE10:CN10)&lt;3,COUNT(Calculations!CQ10:CZ10)&lt;3),"N/A",IF(ISERROR(TTEST(Calculations!CQ10:CZ10,Calculations!CE10:CN10,2,2)),"N/A",TTEST(Calculations!CQ10:CZ10,Calculations!CE10:CN10,2,2)))</f>
        <v>3.654896183764364E-2</v>
      </c>
      <c r="I9" s="14">
        <f t="shared" si="0"/>
        <v>-10.852834619581389</v>
      </c>
      <c r="J9" s="17" t="str">
        <f>IF(AND('Test Sample Data'!O9&gt;=35,'Control Sample Data'!O9&gt;=35),"C",IF(AND('Test Sample Data'!O9&gt;=30,'Control Sample Data'!O9&gt;=30, OR(H9&gt;=0.05, H9="N/A")),"B",IF(OR(AND('Test Sample Data'!O9&gt;=30,'Control Sample Data'!O9&lt;=30), AND('Test Sample Data'!O9&lt;=30,'Control Sample Data'!O9&gt;=30)),"A","OKAY")))</f>
        <v>OKAY</v>
      </c>
    </row>
    <row r="10" spans="1:10" ht="15" customHeight="1" x14ac:dyDescent="0.25">
      <c r="A10" s="12" t="str">
        <f>'miRNA Table'!B10</f>
        <v>hsa-miR-373-3p</v>
      </c>
      <c r="B10" s="13" t="s">
        <v>32</v>
      </c>
      <c r="C10" s="14">
        <f>Calculations!CA11</f>
        <v>0.94666666666666666</v>
      </c>
      <c r="D10" s="14">
        <f>Calculations!CB11</f>
        <v>11.546666666666667</v>
      </c>
      <c r="E10" s="15">
        <f t="shared" si="3"/>
        <v>0.51882982957987367</v>
      </c>
      <c r="F10" s="15">
        <f t="shared" si="1"/>
        <v>3.3427737523222486E-4</v>
      </c>
      <c r="G10" s="14">
        <f t="shared" si="2"/>
        <v>1552.0937641066462</v>
      </c>
      <c r="H10" s="16">
        <f>IF(OR(COUNT(Calculations!CE11:CN11)&lt;3,COUNT(Calculations!CQ11:CZ11)&lt;3),"N/A",IF(ISERROR(TTEST(Calculations!CQ11:CZ11,Calculations!CE11:CN11,2,2)),"N/A",TTEST(Calculations!CQ11:CZ11,Calculations!CE11:CN11,2,2)))</f>
        <v>7.8841531748316087E-5</v>
      </c>
      <c r="I10" s="14">
        <f t="shared" si="0"/>
        <v>1552.0937641066462</v>
      </c>
      <c r="J10" s="17" t="str">
        <f>IF(AND('Test Sample Data'!O10&gt;=35,'Control Sample Data'!O10&gt;=35),"C",IF(AND('Test Sample Data'!O10&gt;=30,'Control Sample Data'!O10&gt;=30, OR(H10&gt;=0.05, H10="N/A")),"B",IF(OR(AND('Test Sample Data'!O10&gt;=30,'Control Sample Data'!O10&lt;=30), AND('Test Sample Data'!O10&lt;=30,'Control Sample Data'!O10&gt;=30)),"A","OKAY")))</f>
        <v>A</v>
      </c>
    </row>
    <row r="11" spans="1:10" ht="15" customHeight="1" x14ac:dyDescent="0.25">
      <c r="A11" s="12" t="str">
        <f>'miRNA Table'!B11</f>
        <v>cel-miR-39-3p</v>
      </c>
      <c r="B11" s="13" t="s">
        <v>33</v>
      </c>
      <c r="C11" s="14">
        <f>Calculations!CA12</f>
        <v>4.330000000000001</v>
      </c>
      <c r="D11" s="14">
        <f>Calculations!CB12</f>
        <v>-7.18</v>
      </c>
      <c r="E11" s="15">
        <f t="shared" si="3"/>
        <v>4.9721030234682384E-2</v>
      </c>
      <c r="F11" s="15">
        <f t="shared" si="1"/>
        <v>145.0091373178621</v>
      </c>
      <c r="G11" s="14">
        <f t="shared" si="2"/>
        <v>3.4288204974072204E-4</v>
      </c>
      <c r="H11" s="16">
        <f>IF(OR(COUNT(Calculations!CE12:CN12)&lt;3,COUNT(Calculations!CQ12:CZ12)&lt;3),"N/A",IF(ISERROR(TTEST(Calculations!CQ12:CZ12,Calculations!CE12:CN12,2,2)),"N/A",TTEST(Calculations!CQ12:CZ12,Calculations!CE12:CN12,2,2)))</f>
        <v>1.9515581163432911E-5</v>
      </c>
      <c r="I11" s="14">
        <f t="shared" si="0"/>
        <v>-2916.4548005828024</v>
      </c>
      <c r="J11" s="17" t="str">
        <f>IF(AND('Test Sample Data'!O11&gt;=35,'Control Sample Data'!O11&gt;=35),"C",IF(AND('Test Sample Data'!O11&gt;=30,'Control Sample Data'!O11&gt;=30, OR(H11&gt;=0.05, H11="N/A")),"B",IF(OR(AND('Test Sample Data'!O11&gt;=30,'Control Sample Data'!O11&lt;=30), AND('Test Sample Data'!O11&lt;=30,'Control Sample Data'!O11&gt;=30)),"A","OKAY")))</f>
        <v>OKAY</v>
      </c>
    </row>
    <row r="12" spans="1:10" ht="15" customHeight="1" x14ac:dyDescent="0.25">
      <c r="A12" s="12" t="str">
        <f>'miRNA Table'!B12</f>
        <v>RNU6-6P</v>
      </c>
      <c r="B12" s="13" t="s">
        <v>34</v>
      </c>
      <c r="C12" s="14">
        <f>Calculations!CA13</f>
        <v>0</v>
      </c>
      <c r="D12" s="14">
        <f>Calculations!CB13</f>
        <v>0</v>
      </c>
      <c r="E12" s="15">
        <f t="shared" si="3"/>
        <v>1</v>
      </c>
      <c r="F12" s="15">
        <f t="shared" si="1"/>
        <v>1</v>
      </c>
      <c r="G12" s="14">
        <f t="shared" si="2"/>
        <v>1</v>
      </c>
      <c r="H12" s="16" t="str">
        <f>IF(OR(COUNT(Calculations!CE13:CN13)&lt;3,COUNT(Calculations!CQ13:CZ13)&lt;3),"N/A",IF(ISERROR(TTEST(Calculations!CQ13:CZ13,Calculations!CE13:CN13,2,2)),"N/A",TTEST(Calculations!CQ13:CZ13,Calculations!CE13:CN13,2,2)))</f>
        <v>N/A</v>
      </c>
      <c r="I12" s="14">
        <f t="shared" si="0"/>
        <v>-1</v>
      </c>
      <c r="J12" s="17" t="str">
        <f>IF(AND('Test Sample Data'!O12&gt;=35,'Control Sample Data'!O12&gt;=35),"C",IF(AND('Test Sample Data'!O12&gt;=30,'Control Sample Data'!O12&gt;=30, OR(H12&gt;=0.05, H12="N/A")),"B",IF(OR(AND('Test Sample Data'!O12&gt;=30,'Control Sample Data'!O12&lt;=30), AND('Test Sample Data'!O12&lt;=30,'Control Sample Data'!O12&gt;=30)),"A","OKAY")))</f>
        <v>OKAY</v>
      </c>
    </row>
    <row r="13" spans="1:10" ht="15" customHeight="1" x14ac:dyDescent="0.25">
      <c r="A13" s="131" t="str">
        <f>'miRNA Table'!B13</f>
        <v>miRTC</v>
      </c>
      <c r="B13" s="18" t="s">
        <v>35</v>
      </c>
      <c r="C13" s="14">
        <f>Calculations!CA14</f>
        <v>4.6666666666666856E-2</v>
      </c>
      <c r="D13" s="14">
        <f>Calculations!CB14</f>
        <v>0.12666666666666634</v>
      </c>
      <c r="E13" s="15">
        <f t="shared" si="3"/>
        <v>0.96817069598288297</v>
      </c>
      <c r="F13" s="15">
        <f t="shared" si="1"/>
        <v>0.91594529027024885</v>
      </c>
      <c r="G13" s="14">
        <f t="shared" si="2"/>
        <v>1.05701804056138</v>
      </c>
      <c r="H13" s="16">
        <f>IF(OR(COUNT(Calculations!CE14:CN14)&lt;3,COUNT(Calculations!CQ14:CZ14)&lt;3),"N/A",IF(ISERROR(TTEST(Calculations!CQ14:CZ14,Calculations!CE14:CN14,2,2)),"N/A",TTEST(Calculations!CQ14:CZ14,Calculations!CE14:CN14,2,2)))</f>
        <v>0.13731687928324898</v>
      </c>
      <c r="I13" s="14">
        <f t="shared" si="0"/>
        <v>1.05701804056138</v>
      </c>
      <c r="J13" s="17" t="str">
        <f>IF(AND('Test Sample Data'!O13&gt;=35,'Control Sample Data'!O13&gt;=35),"C",IF(AND('Test Sample Data'!O13&gt;=30,'Control Sample Data'!O13&gt;=30, OR(H13&gt;=0.05, H13="N/A")),"B",IF(OR(AND('Test Sample Data'!O13&gt;=30,'Control Sample Data'!O13&lt;=30), AND('Test Sample Data'!O13&lt;=30,'Control Sample Data'!O13&gt;=30)),"A","OKAY")))</f>
        <v>OKAY</v>
      </c>
    </row>
    <row r="14" spans="1:10" ht="15" customHeight="1" x14ac:dyDescent="0.25">
      <c r="A14" s="137" t="str">
        <f>'miRNA Table'!B14</f>
        <v>PPC</v>
      </c>
      <c r="B14" s="89" t="s">
        <v>36</v>
      </c>
      <c r="C14" s="14">
        <f>Calculations!CA15</f>
        <v>-1.9666666666666661</v>
      </c>
      <c r="D14" s="14">
        <f>Calculations!CB15</f>
        <v>-3.7266666666666666</v>
      </c>
      <c r="E14" s="15">
        <f t="shared" si="3"/>
        <v>3.9086398737369823</v>
      </c>
      <c r="F14" s="15">
        <f t="shared" si="1"/>
        <v>13.238489963200204</v>
      </c>
      <c r="G14" s="14">
        <f t="shared" si="2"/>
        <v>0.29524816535738252</v>
      </c>
      <c r="H14" s="16">
        <f>IF(OR(COUNT(Calculations!CE15:CN15)&lt;3,COUNT(Calculations!CQ15:CZ15)&lt;3),"N/A",IF(ISERROR(TTEST(Calculations!CQ15:CZ15,Calculations!CE15:CN15,2,2)),"N/A",TTEST(Calculations!CQ15:CZ15,Calculations!CE15:CN15,2,2)))</f>
        <v>5.5258225386458661E-4</v>
      </c>
      <c r="I14" s="14">
        <f t="shared" si="0"/>
        <v>-3.3869812494501095</v>
      </c>
      <c r="J14" s="17" t="str">
        <f>IF(AND('Test Sample Data'!O14&gt;=35,'Control Sample Data'!O14&gt;=35),"C",IF(AND('Test Sample Data'!O14&gt;=30,'Control Sample Data'!O14&gt;=30, OR(H14&gt;=0.05, H14="N/A")),"B",IF(OR(AND('Test Sample Data'!O14&gt;=30,'Control Sample Data'!O14&lt;=30), AND('Test Sample Data'!O14&lt;=30,'Control Sample Data'!O14&gt;=30)),"A","OKAY")))</f>
        <v>OKAY</v>
      </c>
    </row>
    <row r="15" spans="1:10" ht="15" customHeight="1" x14ac:dyDescent="0.25">
      <c r="A15" s="132"/>
      <c r="B15" s="115"/>
      <c r="C15" s="133"/>
      <c r="D15" s="133"/>
      <c r="E15" s="134"/>
      <c r="F15" s="134"/>
      <c r="G15" s="133"/>
      <c r="H15" s="135"/>
      <c r="I15" s="133"/>
      <c r="J15" s="136"/>
    </row>
    <row r="16" spans="1:10" ht="15" customHeight="1" x14ac:dyDescent="0.25">
      <c r="A16" s="132"/>
      <c r="B16" s="115"/>
      <c r="C16" s="133"/>
      <c r="D16" s="133"/>
      <c r="E16" s="134"/>
      <c r="F16" s="134"/>
      <c r="G16" s="133"/>
      <c r="H16" s="135"/>
      <c r="I16" s="133"/>
      <c r="J16" s="136"/>
    </row>
    <row r="17" spans="1:10" ht="15" customHeight="1" x14ac:dyDescent="0.25">
      <c r="A17" s="132"/>
      <c r="B17" s="115"/>
      <c r="C17" s="133"/>
      <c r="D17" s="133"/>
      <c r="E17" s="134"/>
      <c r="F17" s="134"/>
      <c r="G17" s="133"/>
      <c r="H17" s="135"/>
      <c r="I17" s="133"/>
      <c r="J17" s="136"/>
    </row>
    <row r="18" spans="1:10" ht="15" customHeight="1" x14ac:dyDescent="0.25">
      <c r="A18" s="132"/>
      <c r="B18" s="115"/>
      <c r="C18" s="133"/>
      <c r="D18" s="133"/>
      <c r="E18" s="134"/>
      <c r="F18" s="134"/>
      <c r="G18" s="133"/>
      <c r="H18" s="135"/>
      <c r="I18" s="133"/>
      <c r="J18" s="136"/>
    </row>
    <row r="19" spans="1:10" ht="15" customHeight="1" x14ac:dyDescent="0.25">
      <c r="A19" s="132"/>
      <c r="B19" s="115"/>
      <c r="C19" s="133"/>
      <c r="D19" s="133"/>
      <c r="E19" s="134"/>
      <c r="F19" s="134"/>
      <c r="G19" s="133"/>
      <c r="H19" s="135"/>
      <c r="I19" s="133"/>
      <c r="J19" s="136"/>
    </row>
    <row r="20" spans="1:10" ht="15" customHeight="1" x14ac:dyDescent="0.25">
      <c r="A20" s="132"/>
      <c r="B20" s="115"/>
      <c r="C20" s="133"/>
      <c r="D20" s="133"/>
      <c r="E20" s="134"/>
      <c r="F20" s="134"/>
      <c r="G20" s="133"/>
      <c r="H20" s="135"/>
      <c r="I20" s="133"/>
      <c r="J20" s="136"/>
    </row>
    <row r="21" spans="1:10" ht="15" customHeight="1" x14ac:dyDescent="0.25">
      <c r="A21" s="132"/>
      <c r="B21" s="115"/>
      <c r="C21" s="133"/>
      <c r="D21" s="133"/>
      <c r="E21" s="134"/>
      <c r="F21" s="134"/>
      <c r="G21" s="133"/>
      <c r="H21" s="135"/>
      <c r="I21" s="133"/>
      <c r="J21" s="136"/>
    </row>
    <row r="22" spans="1:10" ht="15" customHeight="1" x14ac:dyDescent="0.25">
      <c r="A22" s="132"/>
      <c r="B22" s="115"/>
      <c r="C22" s="133"/>
      <c r="D22" s="133"/>
      <c r="E22" s="134"/>
      <c r="F22" s="134"/>
      <c r="G22" s="133"/>
      <c r="H22" s="135"/>
      <c r="I22" s="133"/>
      <c r="J22" s="136"/>
    </row>
    <row r="23" spans="1:10" ht="15" customHeight="1" x14ac:dyDescent="0.25">
      <c r="A23" s="132"/>
      <c r="B23" s="115"/>
      <c r="C23" s="133"/>
      <c r="D23" s="133"/>
      <c r="E23" s="134"/>
      <c r="F23" s="134"/>
      <c r="G23" s="133"/>
      <c r="H23" s="135"/>
      <c r="I23" s="133"/>
      <c r="J23" s="136"/>
    </row>
    <row r="24" spans="1:10" ht="15" customHeight="1" x14ac:dyDescent="0.25">
      <c r="A24" s="132"/>
      <c r="B24" s="115"/>
      <c r="C24" s="133"/>
      <c r="D24" s="133"/>
      <c r="E24" s="134"/>
      <c r="F24" s="134"/>
      <c r="G24" s="133"/>
      <c r="H24" s="135"/>
      <c r="I24" s="133"/>
      <c r="J24" s="136"/>
    </row>
    <row r="25" spans="1:10" ht="15" customHeight="1" x14ac:dyDescent="0.25">
      <c r="A25" s="132"/>
      <c r="B25" s="115"/>
      <c r="C25" s="133"/>
      <c r="D25" s="133"/>
      <c r="E25" s="134"/>
      <c r="F25" s="134"/>
      <c r="G25" s="133"/>
      <c r="H25" s="135"/>
      <c r="I25" s="133"/>
      <c r="J25" s="136"/>
    </row>
    <row r="26" spans="1:10" ht="15" customHeight="1" x14ac:dyDescent="0.25">
      <c r="A26" s="132"/>
      <c r="B26" s="115"/>
      <c r="C26" s="133"/>
      <c r="D26" s="133"/>
      <c r="E26" s="134"/>
      <c r="F26" s="134"/>
      <c r="G26" s="133"/>
      <c r="H26" s="135"/>
      <c r="I26" s="133"/>
      <c r="J26" s="136"/>
    </row>
    <row r="27" spans="1:10" ht="15" customHeight="1" x14ac:dyDescent="0.25">
      <c r="A27" s="132"/>
      <c r="B27" s="115"/>
      <c r="C27" s="133"/>
      <c r="D27" s="133"/>
      <c r="E27" s="134"/>
      <c r="F27" s="134"/>
      <c r="G27" s="133"/>
      <c r="H27" s="135"/>
      <c r="I27" s="133"/>
      <c r="J27" s="136"/>
    </row>
    <row r="28" spans="1:10" ht="15" customHeight="1" x14ac:dyDescent="0.25">
      <c r="A28" s="132"/>
      <c r="B28" s="115"/>
      <c r="C28" s="133"/>
      <c r="D28" s="133"/>
      <c r="E28" s="134"/>
      <c r="F28" s="134"/>
      <c r="G28" s="133"/>
      <c r="H28" s="135"/>
      <c r="I28" s="133"/>
      <c r="J28" s="136"/>
    </row>
    <row r="29" spans="1:10" ht="15" customHeight="1" x14ac:dyDescent="0.25">
      <c r="A29" s="132"/>
      <c r="B29" s="115"/>
      <c r="C29" s="133"/>
      <c r="D29" s="133"/>
      <c r="E29" s="134"/>
      <c r="F29" s="134"/>
      <c r="G29" s="133"/>
      <c r="H29" s="135"/>
      <c r="I29" s="133"/>
      <c r="J29" s="136"/>
    </row>
    <row r="30" spans="1:10" ht="15" customHeight="1" x14ac:dyDescent="0.25">
      <c r="A30" s="132"/>
      <c r="B30" s="115"/>
      <c r="C30" s="133"/>
      <c r="D30" s="133"/>
      <c r="E30" s="134"/>
      <c r="F30" s="134"/>
      <c r="G30" s="133"/>
      <c r="H30" s="135"/>
      <c r="I30" s="133"/>
      <c r="J30" s="136"/>
    </row>
    <row r="31" spans="1:10" ht="15" customHeight="1" x14ac:dyDescent="0.25">
      <c r="A31" s="132"/>
      <c r="B31" s="115"/>
      <c r="C31" s="133"/>
      <c r="D31" s="133"/>
      <c r="E31" s="134"/>
      <c r="F31" s="134"/>
      <c r="G31" s="133"/>
      <c r="H31" s="135"/>
      <c r="I31" s="133"/>
      <c r="J31" s="136"/>
    </row>
    <row r="32" spans="1:10" ht="15" customHeight="1" x14ac:dyDescent="0.25">
      <c r="A32" s="132"/>
      <c r="B32" s="115"/>
      <c r="C32" s="133"/>
      <c r="D32" s="133"/>
      <c r="E32" s="134"/>
      <c r="F32" s="134"/>
      <c r="G32" s="133"/>
      <c r="H32" s="135"/>
      <c r="I32" s="133"/>
      <c r="J32" s="136"/>
    </row>
    <row r="33" spans="1:10" ht="15" customHeight="1" x14ac:dyDescent="0.25">
      <c r="A33" s="132"/>
      <c r="B33" s="115"/>
      <c r="C33" s="133"/>
      <c r="D33" s="133"/>
      <c r="E33" s="134"/>
      <c r="F33" s="134"/>
      <c r="G33" s="133"/>
      <c r="H33" s="135"/>
      <c r="I33" s="133"/>
      <c r="J33" s="136"/>
    </row>
    <row r="34" spans="1:10" ht="15" customHeight="1" x14ac:dyDescent="0.25">
      <c r="A34" s="132"/>
      <c r="B34" s="115"/>
      <c r="C34" s="133"/>
      <c r="D34" s="133"/>
      <c r="E34" s="134"/>
      <c r="F34" s="134"/>
      <c r="G34" s="133"/>
      <c r="H34" s="135"/>
      <c r="I34" s="133"/>
      <c r="J34" s="136"/>
    </row>
    <row r="35" spans="1:10" ht="15" customHeight="1" x14ac:dyDescent="0.25">
      <c r="A35" s="132"/>
      <c r="B35" s="115"/>
      <c r="C35" s="133"/>
      <c r="D35" s="133"/>
      <c r="E35" s="134"/>
      <c r="F35" s="134"/>
      <c r="G35" s="133"/>
      <c r="H35" s="135"/>
      <c r="I35" s="133"/>
      <c r="J35" s="136"/>
    </row>
    <row r="36" spans="1:10" ht="15" customHeight="1" x14ac:dyDescent="0.25">
      <c r="A36" s="132"/>
      <c r="B36" s="115"/>
      <c r="C36" s="133"/>
      <c r="D36" s="133"/>
      <c r="E36" s="134"/>
      <c r="F36" s="134"/>
      <c r="G36" s="133"/>
      <c r="H36" s="135"/>
      <c r="I36" s="133"/>
      <c r="J36" s="136"/>
    </row>
    <row r="37" spans="1:10" ht="15" customHeight="1" x14ac:dyDescent="0.25">
      <c r="A37" s="132"/>
      <c r="B37" s="115"/>
      <c r="C37" s="133"/>
      <c r="D37" s="133"/>
      <c r="E37" s="134"/>
      <c r="F37" s="134"/>
      <c r="G37" s="133"/>
      <c r="H37" s="135"/>
      <c r="I37" s="133"/>
      <c r="J37" s="136"/>
    </row>
    <row r="38" spans="1:10" ht="15" customHeight="1" x14ac:dyDescent="0.25">
      <c r="A38" s="132"/>
      <c r="B38" s="115"/>
      <c r="C38" s="133"/>
      <c r="D38" s="133"/>
      <c r="E38" s="134"/>
      <c r="F38" s="134"/>
      <c r="G38" s="133"/>
      <c r="H38" s="135"/>
      <c r="I38" s="133"/>
      <c r="J38" s="136"/>
    </row>
    <row r="39" spans="1:10" ht="15" customHeight="1" x14ac:dyDescent="0.25">
      <c r="A39" s="132"/>
      <c r="B39" s="115"/>
      <c r="C39" s="133"/>
      <c r="D39" s="133"/>
      <c r="E39" s="134"/>
      <c r="F39" s="134"/>
      <c r="G39" s="133"/>
      <c r="H39" s="135"/>
      <c r="I39" s="133"/>
      <c r="J39" s="136"/>
    </row>
    <row r="40" spans="1:10" ht="15" customHeight="1" x14ac:dyDescent="0.25">
      <c r="A40" s="132"/>
      <c r="B40" s="115"/>
      <c r="C40" s="133"/>
      <c r="D40" s="133"/>
      <c r="E40" s="134"/>
      <c r="F40" s="134"/>
      <c r="G40" s="133"/>
      <c r="H40" s="135"/>
      <c r="I40" s="133"/>
      <c r="J40" s="136"/>
    </row>
    <row r="41" spans="1:10" ht="15" customHeight="1" x14ac:dyDescent="0.25">
      <c r="A41" s="132"/>
      <c r="B41" s="115"/>
      <c r="C41" s="133"/>
      <c r="D41" s="133"/>
      <c r="E41" s="134"/>
      <c r="F41" s="134"/>
      <c r="G41" s="133"/>
      <c r="H41" s="135"/>
      <c r="I41" s="133"/>
      <c r="J41" s="136"/>
    </row>
    <row r="42" spans="1:10" ht="15" customHeight="1" x14ac:dyDescent="0.25">
      <c r="A42" s="132"/>
      <c r="B42" s="115"/>
      <c r="C42" s="133"/>
      <c r="D42" s="133"/>
      <c r="E42" s="134"/>
      <c r="F42" s="134"/>
      <c r="G42" s="133"/>
      <c r="H42" s="135"/>
      <c r="I42" s="133"/>
      <c r="J42" s="136"/>
    </row>
    <row r="43" spans="1:10" ht="15" customHeight="1" x14ac:dyDescent="0.25">
      <c r="A43" s="132"/>
      <c r="B43" s="115"/>
      <c r="C43" s="133"/>
      <c r="D43" s="133"/>
      <c r="E43" s="134"/>
      <c r="F43" s="134"/>
      <c r="G43" s="133"/>
      <c r="H43" s="135"/>
      <c r="I43" s="133"/>
      <c r="J43" s="136"/>
    </row>
    <row r="44" spans="1:10" ht="15" customHeight="1" x14ac:dyDescent="0.25">
      <c r="A44" s="132"/>
      <c r="B44" s="115"/>
      <c r="C44" s="133"/>
      <c r="D44" s="133"/>
      <c r="E44" s="134"/>
      <c r="F44" s="134"/>
      <c r="G44" s="133"/>
      <c r="H44" s="135"/>
      <c r="I44" s="133"/>
      <c r="J44" s="136"/>
    </row>
    <row r="45" spans="1:10" ht="15" customHeight="1" x14ac:dyDescent="0.25">
      <c r="A45" s="132"/>
      <c r="B45" s="115"/>
      <c r="C45" s="133"/>
      <c r="D45" s="133"/>
      <c r="E45" s="134"/>
      <c r="F45" s="134"/>
      <c r="G45" s="133"/>
      <c r="H45" s="135"/>
      <c r="I45" s="133"/>
      <c r="J45" s="136"/>
    </row>
    <row r="46" spans="1:10" ht="15" customHeight="1" x14ac:dyDescent="0.25">
      <c r="A46" s="132"/>
      <c r="B46" s="115"/>
      <c r="C46" s="133"/>
      <c r="D46" s="133"/>
      <c r="E46" s="134"/>
      <c r="F46" s="134"/>
      <c r="G46" s="133"/>
      <c r="H46" s="135"/>
      <c r="I46" s="133"/>
      <c r="J46" s="136"/>
    </row>
    <row r="47" spans="1:10" ht="15" customHeight="1" x14ac:dyDescent="0.25">
      <c r="A47" s="132"/>
      <c r="B47" s="115"/>
      <c r="C47" s="133"/>
      <c r="D47" s="133"/>
      <c r="E47" s="134"/>
      <c r="F47" s="134"/>
      <c r="G47" s="133"/>
      <c r="H47" s="135"/>
      <c r="I47" s="133"/>
      <c r="J47" s="136"/>
    </row>
    <row r="48" spans="1:10" ht="15" customHeight="1" x14ac:dyDescent="0.25">
      <c r="A48" s="132"/>
      <c r="B48" s="115"/>
      <c r="C48" s="133"/>
      <c r="D48" s="133"/>
      <c r="E48" s="134"/>
      <c r="F48" s="134"/>
      <c r="G48" s="133"/>
      <c r="H48" s="135"/>
      <c r="I48" s="133"/>
      <c r="J48" s="136"/>
    </row>
    <row r="49" spans="1:10" ht="15" customHeight="1" x14ac:dyDescent="0.25">
      <c r="A49" s="132"/>
      <c r="B49" s="115"/>
      <c r="C49" s="133"/>
      <c r="D49" s="133"/>
      <c r="E49" s="134"/>
      <c r="F49" s="134"/>
      <c r="G49" s="133"/>
      <c r="H49" s="135"/>
      <c r="I49" s="133"/>
      <c r="J49" s="136"/>
    </row>
    <row r="50" spans="1:10" ht="15" customHeight="1" x14ac:dyDescent="0.25">
      <c r="A50" s="132"/>
      <c r="B50" s="115"/>
      <c r="C50" s="133"/>
      <c r="D50" s="133"/>
      <c r="E50" s="134"/>
      <c r="F50" s="134"/>
      <c r="G50" s="133"/>
      <c r="H50" s="135"/>
      <c r="I50" s="133"/>
      <c r="J50" s="136"/>
    </row>
    <row r="51" spans="1:10" ht="15" customHeight="1" x14ac:dyDescent="0.25">
      <c r="A51" s="132"/>
      <c r="B51" s="115"/>
      <c r="C51" s="133"/>
      <c r="D51" s="133"/>
      <c r="E51" s="134"/>
      <c r="F51" s="134"/>
      <c r="G51" s="133"/>
      <c r="H51" s="135"/>
      <c r="I51" s="133"/>
      <c r="J51" s="136"/>
    </row>
    <row r="52" spans="1:10" ht="15" customHeight="1" x14ac:dyDescent="0.25">
      <c r="A52" s="132"/>
      <c r="B52" s="115"/>
      <c r="C52" s="133"/>
      <c r="D52" s="133"/>
      <c r="E52" s="134"/>
      <c r="F52" s="134"/>
      <c r="G52" s="133"/>
      <c r="H52" s="135"/>
      <c r="I52" s="133"/>
      <c r="J52" s="136"/>
    </row>
    <row r="53" spans="1:10" ht="15" customHeight="1" x14ac:dyDescent="0.25">
      <c r="A53" s="132"/>
      <c r="B53" s="115"/>
      <c r="C53" s="133"/>
      <c r="D53" s="133"/>
      <c r="E53" s="134"/>
      <c r="F53" s="134"/>
      <c r="G53" s="133"/>
      <c r="H53" s="135"/>
      <c r="I53" s="133"/>
      <c r="J53" s="136"/>
    </row>
    <row r="54" spans="1:10" ht="15" customHeight="1" x14ac:dyDescent="0.25">
      <c r="A54" s="132"/>
      <c r="B54" s="115"/>
      <c r="C54" s="133"/>
      <c r="D54" s="133"/>
      <c r="E54" s="134"/>
      <c r="F54" s="134"/>
      <c r="G54" s="133"/>
      <c r="H54" s="135"/>
      <c r="I54" s="133"/>
      <c r="J54" s="136"/>
    </row>
    <row r="55" spans="1:10" ht="15" customHeight="1" x14ac:dyDescent="0.25">
      <c r="A55" s="132"/>
      <c r="B55" s="115"/>
      <c r="C55" s="133"/>
      <c r="D55" s="133"/>
      <c r="E55" s="134"/>
      <c r="F55" s="134"/>
      <c r="G55" s="133"/>
      <c r="H55" s="135"/>
      <c r="I55" s="133"/>
      <c r="J55" s="136"/>
    </row>
    <row r="56" spans="1:10" ht="15" customHeight="1" x14ac:dyDescent="0.25">
      <c r="A56" s="132"/>
      <c r="B56" s="115"/>
      <c r="C56" s="133"/>
      <c r="D56" s="133"/>
      <c r="E56" s="134"/>
      <c r="F56" s="134"/>
      <c r="G56" s="133"/>
      <c r="H56" s="135"/>
      <c r="I56" s="133"/>
      <c r="J56" s="136"/>
    </row>
    <row r="57" spans="1:10" ht="15" customHeight="1" x14ac:dyDescent="0.25">
      <c r="A57" s="132"/>
      <c r="B57" s="115"/>
      <c r="C57" s="133"/>
      <c r="D57" s="133"/>
      <c r="E57" s="134"/>
      <c r="F57" s="134"/>
      <c r="G57" s="133"/>
      <c r="H57" s="135"/>
      <c r="I57" s="133"/>
      <c r="J57" s="136"/>
    </row>
    <row r="58" spans="1:10" ht="15" customHeight="1" x14ac:dyDescent="0.25">
      <c r="A58" s="132"/>
      <c r="B58" s="115"/>
      <c r="C58" s="133"/>
      <c r="D58" s="133"/>
      <c r="E58" s="134"/>
      <c r="F58" s="134"/>
      <c r="G58" s="133"/>
      <c r="H58" s="135"/>
      <c r="I58" s="133"/>
      <c r="J58" s="136"/>
    </row>
    <row r="59" spans="1:10" ht="15" customHeight="1" x14ac:dyDescent="0.25">
      <c r="A59" s="132"/>
      <c r="B59" s="115"/>
      <c r="C59" s="133"/>
      <c r="D59" s="133"/>
      <c r="E59" s="134"/>
      <c r="F59" s="134"/>
      <c r="G59" s="133"/>
      <c r="H59" s="135"/>
      <c r="I59" s="133"/>
      <c r="J59" s="136"/>
    </row>
    <row r="60" spans="1:10" ht="15" customHeight="1" x14ac:dyDescent="0.25">
      <c r="A60" s="132"/>
      <c r="B60" s="115"/>
      <c r="C60" s="133"/>
      <c r="D60" s="133"/>
      <c r="E60" s="134"/>
      <c r="F60" s="134"/>
      <c r="G60" s="133"/>
      <c r="H60" s="135"/>
      <c r="I60" s="133"/>
      <c r="J60" s="136"/>
    </row>
    <row r="61" spans="1:10" ht="15" customHeight="1" x14ac:dyDescent="0.25">
      <c r="A61" s="132"/>
      <c r="B61" s="115"/>
      <c r="C61" s="133"/>
      <c r="D61" s="133"/>
      <c r="E61" s="134"/>
      <c r="F61" s="134"/>
      <c r="G61" s="133"/>
      <c r="H61" s="135"/>
      <c r="I61" s="133"/>
      <c r="J61" s="136"/>
    </row>
    <row r="62" spans="1:10" ht="15" customHeight="1" x14ac:dyDescent="0.25">
      <c r="A62" s="132"/>
      <c r="B62" s="115"/>
      <c r="C62" s="133"/>
      <c r="D62" s="133"/>
      <c r="E62" s="134"/>
      <c r="F62" s="134"/>
      <c r="G62" s="133"/>
      <c r="H62" s="135"/>
      <c r="I62" s="133"/>
      <c r="J62" s="136"/>
    </row>
    <row r="63" spans="1:10" ht="15" customHeight="1" x14ac:dyDescent="0.25">
      <c r="A63" s="132"/>
      <c r="B63" s="115"/>
      <c r="C63" s="133"/>
      <c r="D63" s="133"/>
      <c r="E63" s="134"/>
      <c r="F63" s="134"/>
      <c r="G63" s="133"/>
      <c r="H63" s="135"/>
      <c r="I63" s="133"/>
      <c r="J63" s="136"/>
    </row>
    <row r="64" spans="1:10" ht="15" customHeight="1" x14ac:dyDescent="0.25">
      <c r="A64" s="132"/>
      <c r="B64" s="115"/>
      <c r="C64" s="133"/>
      <c r="D64" s="133"/>
      <c r="E64" s="134"/>
      <c r="F64" s="134"/>
      <c r="G64" s="133"/>
      <c r="H64" s="135"/>
      <c r="I64" s="133"/>
      <c r="J64" s="136"/>
    </row>
    <row r="65" spans="1:10" ht="15" customHeight="1" x14ac:dyDescent="0.25">
      <c r="A65" s="132"/>
      <c r="B65" s="115"/>
      <c r="C65" s="133"/>
      <c r="D65" s="133"/>
      <c r="E65" s="134"/>
      <c r="F65" s="134"/>
      <c r="G65" s="133"/>
      <c r="H65" s="135"/>
      <c r="I65" s="133"/>
      <c r="J65" s="136"/>
    </row>
    <row r="66" spans="1:10" ht="15" customHeight="1" x14ac:dyDescent="0.25">
      <c r="A66" s="132"/>
      <c r="B66" s="115"/>
      <c r="C66" s="133"/>
      <c r="D66" s="133"/>
      <c r="E66" s="134"/>
      <c r="F66" s="134"/>
      <c r="G66" s="133"/>
      <c r="H66" s="135"/>
      <c r="I66" s="133"/>
      <c r="J66" s="136"/>
    </row>
    <row r="67" spans="1:10" ht="15" customHeight="1" x14ac:dyDescent="0.25">
      <c r="A67" s="132"/>
      <c r="B67" s="115"/>
      <c r="C67" s="133"/>
      <c r="D67" s="133"/>
      <c r="E67" s="134"/>
      <c r="F67" s="134"/>
      <c r="G67" s="133"/>
      <c r="H67" s="135"/>
      <c r="I67" s="133"/>
      <c r="J67" s="136"/>
    </row>
    <row r="68" spans="1:10" ht="15" customHeight="1" x14ac:dyDescent="0.25">
      <c r="A68" s="132"/>
      <c r="B68" s="115"/>
      <c r="C68" s="133"/>
      <c r="D68" s="133"/>
      <c r="E68" s="134"/>
      <c r="F68" s="134"/>
      <c r="G68" s="133"/>
      <c r="H68" s="135"/>
      <c r="I68" s="133"/>
      <c r="J68" s="136"/>
    </row>
    <row r="69" spans="1:10" ht="15" customHeight="1" x14ac:dyDescent="0.25">
      <c r="A69" s="132"/>
      <c r="B69" s="115"/>
      <c r="C69" s="133"/>
      <c r="D69" s="133"/>
      <c r="E69" s="134"/>
      <c r="F69" s="134"/>
      <c r="G69" s="133"/>
      <c r="H69" s="135"/>
      <c r="I69" s="133"/>
      <c r="J69" s="136"/>
    </row>
    <row r="70" spans="1:10" ht="15" customHeight="1" x14ac:dyDescent="0.25">
      <c r="A70" s="132"/>
      <c r="B70" s="115"/>
      <c r="C70" s="133"/>
      <c r="D70" s="133"/>
      <c r="E70" s="134"/>
      <c r="F70" s="134"/>
      <c r="G70" s="133"/>
      <c r="H70" s="135"/>
      <c r="I70" s="133"/>
      <c r="J70" s="136"/>
    </row>
    <row r="71" spans="1:10" ht="15" customHeight="1" x14ac:dyDescent="0.25">
      <c r="A71" s="132"/>
      <c r="B71" s="115"/>
      <c r="C71" s="133"/>
      <c r="D71" s="133"/>
      <c r="E71" s="134"/>
      <c r="F71" s="134"/>
      <c r="G71" s="133"/>
      <c r="H71" s="135"/>
      <c r="I71" s="133"/>
      <c r="J71" s="136"/>
    </row>
    <row r="72" spans="1:10" ht="15" customHeight="1" x14ac:dyDescent="0.25">
      <c r="A72" s="132"/>
      <c r="B72" s="115"/>
      <c r="C72" s="133"/>
      <c r="D72" s="133"/>
      <c r="E72" s="134"/>
      <c r="F72" s="134"/>
      <c r="G72" s="133"/>
      <c r="H72" s="135"/>
      <c r="I72" s="133"/>
      <c r="J72" s="136"/>
    </row>
    <row r="73" spans="1:10" ht="15" customHeight="1" x14ac:dyDescent="0.25">
      <c r="A73" s="132"/>
      <c r="B73" s="115"/>
      <c r="C73" s="133"/>
      <c r="D73" s="133"/>
      <c r="E73" s="134"/>
      <c r="F73" s="134"/>
      <c r="G73" s="133"/>
      <c r="H73" s="135"/>
      <c r="I73" s="133"/>
      <c r="J73" s="136"/>
    </row>
    <row r="74" spans="1:10" ht="15" customHeight="1" x14ac:dyDescent="0.25">
      <c r="A74" s="132"/>
      <c r="B74" s="115"/>
      <c r="C74" s="133"/>
      <c r="D74" s="133"/>
      <c r="E74" s="134"/>
      <c r="F74" s="134"/>
      <c r="G74" s="133"/>
      <c r="H74" s="135"/>
      <c r="I74" s="133"/>
      <c r="J74" s="136"/>
    </row>
    <row r="75" spans="1:10" ht="15" customHeight="1" x14ac:dyDescent="0.25">
      <c r="A75" s="132"/>
      <c r="B75" s="115"/>
      <c r="C75" s="133"/>
      <c r="D75" s="133"/>
      <c r="E75" s="134"/>
      <c r="F75" s="134"/>
      <c r="G75" s="133"/>
      <c r="H75" s="135"/>
      <c r="I75" s="133"/>
      <c r="J75" s="136"/>
    </row>
    <row r="76" spans="1:10" ht="15" customHeight="1" x14ac:dyDescent="0.25">
      <c r="A76" s="132"/>
      <c r="B76" s="115"/>
      <c r="C76" s="133"/>
      <c r="D76" s="133"/>
      <c r="E76" s="134"/>
      <c r="F76" s="134"/>
      <c r="G76" s="133"/>
      <c r="H76" s="135"/>
      <c r="I76" s="133"/>
      <c r="J76" s="136"/>
    </row>
    <row r="77" spans="1:10" ht="15" customHeight="1" x14ac:dyDescent="0.25">
      <c r="A77" s="132"/>
      <c r="B77" s="115"/>
      <c r="C77" s="133"/>
      <c r="D77" s="133"/>
      <c r="E77" s="134"/>
      <c r="F77" s="134"/>
      <c r="G77" s="133"/>
      <c r="H77" s="135"/>
      <c r="I77" s="133"/>
      <c r="J77" s="136"/>
    </row>
    <row r="78" spans="1:10" ht="15" customHeight="1" x14ac:dyDescent="0.25">
      <c r="A78" s="132"/>
      <c r="B78" s="115"/>
      <c r="C78" s="133"/>
      <c r="D78" s="133"/>
      <c r="E78" s="134"/>
      <c r="F78" s="134"/>
      <c r="G78" s="133"/>
      <c r="H78" s="135"/>
      <c r="I78" s="133"/>
      <c r="J78" s="136"/>
    </row>
    <row r="79" spans="1:10" ht="15" customHeight="1" x14ac:dyDescent="0.25">
      <c r="A79" s="132"/>
      <c r="B79" s="115"/>
      <c r="C79" s="133"/>
      <c r="D79" s="133"/>
      <c r="E79" s="134"/>
      <c r="F79" s="134"/>
      <c r="G79" s="133"/>
      <c r="H79" s="135"/>
      <c r="I79" s="133"/>
      <c r="J79" s="136"/>
    </row>
    <row r="80" spans="1:10" ht="15" customHeight="1" x14ac:dyDescent="0.25">
      <c r="A80" s="132"/>
      <c r="B80" s="115"/>
      <c r="C80" s="133"/>
      <c r="D80" s="133"/>
      <c r="E80" s="134"/>
      <c r="F80" s="134"/>
      <c r="G80" s="133"/>
      <c r="H80" s="135"/>
      <c r="I80" s="133"/>
      <c r="J80" s="136"/>
    </row>
    <row r="81" spans="1:10" ht="15" customHeight="1" x14ac:dyDescent="0.25">
      <c r="A81" s="132"/>
      <c r="B81" s="115"/>
      <c r="C81" s="133"/>
      <c r="D81" s="133"/>
      <c r="E81" s="134"/>
      <c r="F81" s="134"/>
      <c r="G81" s="133"/>
      <c r="H81" s="135"/>
      <c r="I81" s="133"/>
      <c r="J81" s="136"/>
    </row>
    <row r="82" spans="1:10" ht="15" customHeight="1" x14ac:dyDescent="0.25">
      <c r="A82" s="132"/>
      <c r="B82" s="115"/>
      <c r="C82" s="133"/>
      <c r="D82" s="133"/>
      <c r="E82" s="134"/>
      <c r="F82" s="134"/>
      <c r="G82" s="133"/>
      <c r="H82" s="135"/>
      <c r="I82" s="133"/>
      <c r="J82" s="136"/>
    </row>
    <row r="83" spans="1:10" ht="15" customHeight="1" x14ac:dyDescent="0.25">
      <c r="A83" s="132"/>
      <c r="B83" s="115"/>
      <c r="C83" s="133"/>
      <c r="D83" s="133"/>
      <c r="E83" s="134"/>
      <c r="F83" s="134"/>
      <c r="G83" s="133"/>
      <c r="H83" s="135"/>
      <c r="I83" s="133"/>
      <c r="J83" s="136"/>
    </row>
    <row r="84" spans="1:10" ht="15" customHeight="1" x14ac:dyDescent="0.25">
      <c r="A84" s="132"/>
      <c r="B84" s="115"/>
      <c r="C84" s="133"/>
      <c r="D84" s="133"/>
      <c r="E84" s="134"/>
      <c r="F84" s="134"/>
      <c r="G84" s="133"/>
      <c r="H84" s="135"/>
      <c r="I84" s="133"/>
      <c r="J84" s="136"/>
    </row>
    <row r="85" spans="1:10" ht="15" customHeight="1" x14ac:dyDescent="0.25">
      <c r="A85" s="132"/>
      <c r="B85" s="115"/>
      <c r="C85" s="133"/>
      <c r="D85" s="133"/>
      <c r="E85" s="134"/>
      <c r="F85" s="134"/>
      <c r="G85" s="133"/>
      <c r="H85" s="135"/>
      <c r="I85" s="133"/>
      <c r="J85" s="136"/>
    </row>
    <row r="86" spans="1:10" ht="15" customHeight="1" x14ac:dyDescent="0.25">
      <c r="A86" s="132"/>
      <c r="B86" s="115"/>
      <c r="C86" s="133"/>
      <c r="D86" s="133"/>
      <c r="E86" s="134"/>
      <c r="F86" s="134"/>
      <c r="G86" s="133"/>
      <c r="H86" s="135"/>
      <c r="I86" s="133"/>
      <c r="J86" s="136"/>
    </row>
    <row r="87" spans="1:10" ht="15" customHeight="1" x14ac:dyDescent="0.25">
      <c r="A87" s="132"/>
      <c r="B87" s="115"/>
      <c r="C87" s="133"/>
      <c r="D87" s="133"/>
      <c r="E87" s="134"/>
      <c r="F87" s="134"/>
      <c r="G87" s="133"/>
      <c r="H87" s="135"/>
      <c r="I87" s="133"/>
      <c r="J87" s="136"/>
    </row>
    <row r="88" spans="1:10" ht="15" customHeight="1" x14ac:dyDescent="0.25">
      <c r="A88" s="132"/>
      <c r="B88" s="115"/>
      <c r="C88" s="133"/>
      <c r="D88" s="133"/>
      <c r="E88" s="134"/>
      <c r="F88" s="134"/>
      <c r="G88" s="133"/>
      <c r="H88" s="135"/>
      <c r="I88" s="133"/>
      <c r="J88" s="136"/>
    </row>
    <row r="89" spans="1:10" ht="15" customHeight="1" x14ac:dyDescent="0.25">
      <c r="A89" s="132"/>
      <c r="B89" s="115"/>
      <c r="C89" s="133"/>
      <c r="D89" s="133"/>
      <c r="E89" s="134"/>
      <c r="F89" s="134"/>
      <c r="G89" s="133"/>
      <c r="H89" s="135"/>
      <c r="I89" s="133"/>
      <c r="J89" s="136"/>
    </row>
    <row r="90" spans="1:10" ht="15" customHeight="1" x14ac:dyDescent="0.25">
      <c r="A90" s="132"/>
      <c r="B90" s="115"/>
      <c r="C90" s="133"/>
      <c r="D90" s="133"/>
      <c r="E90" s="134"/>
      <c r="F90" s="134"/>
      <c r="G90" s="133"/>
      <c r="H90" s="135"/>
      <c r="I90" s="133"/>
      <c r="J90" s="136"/>
    </row>
    <row r="91" spans="1:10" ht="15" customHeight="1" x14ac:dyDescent="0.25">
      <c r="A91" s="132"/>
      <c r="B91" s="115"/>
      <c r="C91" s="133"/>
      <c r="D91" s="133"/>
      <c r="E91" s="134"/>
      <c r="F91" s="134"/>
      <c r="G91" s="133"/>
      <c r="H91" s="135"/>
      <c r="I91" s="133"/>
      <c r="J91" s="136"/>
    </row>
    <row r="92" spans="1:10" ht="15" customHeight="1" x14ac:dyDescent="0.25">
      <c r="A92" s="19"/>
      <c r="B92" s="20"/>
      <c r="G92" s="22"/>
      <c r="I92" s="22"/>
    </row>
    <row r="93" spans="1:10" ht="15" customHeight="1" x14ac:dyDescent="0.25">
      <c r="A93" s="19"/>
      <c r="B93" s="20"/>
      <c r="G93" s="22"/>
      <c r="I93" s="22"/>
    </row>
    <row r="94" spans="1:10" ht="15" customHeight="1" x14ac:dyDescent="0.25">
      <c r="A94" s="19"/>
      <c r="B94" s="20"/>
      <c r="G94" s="22"/>
      <c r="I94" s="22"/>
    </row>
    <row r="95" spans="1:10" ht="15" customHeight="1" x14ac:dyDescent="0.25">
      <c r="A95" s="19"/>
      <c r="B95" s="20"/>
      <c r="G95" s="22"/>
      <c r="I95" s="22"/>
    </row>
    <row r="96" spans="1:10" ht="15" customHeight="1" x14ac:dyDescent="0.25">
      <c r="A96" s="19"/>
      <c r="B96" s="20"/>
      <c r="C96" s="22"/>
      <c r="D96" s="22"/>
      <c r="E96" s="22"/>
      <c r="F96" s="22"/>
      <c r="G96" s="22"/>
      <c r="I96" s="22"/>
    </row>
    <row r="97" spans="1:9" ht="15" customHeight="1" x14ac:dyDescent="0.25">
      <c r="A97" s="2"/>
      <c r="B97" s="20"/>
      <c r="C97" s="23"/>
      <c r="D97" s="23"/>
      <c r="E97" s="23"/>
      <c r="F97" s="23"/>
      <c r="G97" s="24"/>
      <c r="I97" s="24"/>
    </row>
    <row r="98" spans="1:9" ht="15" customHeight="1" x14ac:dyDescent="0.25">
      <c r="G98" s="24"/>
      <c r="I98" s="24"/>
    </row>
    <row r="99" spans="1:9" ht="15" customHeight="1" x14ac:dyDescent="0.25">
      <c r="A99" s="25"/>
    </row>
    <row r="100" spans="1:9" ht="15" customHeight="1" x14ac:dyDescent="0.25">
      <c r="A100" s="25"/>
    </row>
    <row r="101" spans="1:9" ht="15" customHeight="1" x14ac:dyDescent="0.25">
      <c r="A101" s="26"/>
    </row>
    <row r="102" spans="1:9" ht="15" customHeight="1" x14ac:dyDescent="0.25">
      <c r="A102" s="26"/>
    </row>
    <row r="103" spans="1:9" ht="15" customHeight="1" x14ac:dyDescent="0.25">
      <c r="A103" s="25"/>
    </row>
    <row r="104" spans="1:9" ht="15" customHeight="1" x14ac:dyDescent="0.25">
      <c r="A104" s="25"/>
    </row>
    <row r="105" spans="1:9" ht="15" customHeight="1" x14ac:dyDescent="0.25">
      <c r="A105" s="25"/>
    </row>
    <row r="106" spans="1:9" ht="15" customHeight="1" x14ac:dyDescent="0.25">
      <c r="A106" s="25"/>
      <c r="G106" s="27"/>
      <c r="I106" s="27"/>
    </row>
    <row r="107" spans="1:9" ht="15" customHeight="1" x14ac:dyDescent="0.25">
      <c r="A107" s="26"/>
    </row>
    <row r="108" spans="1:9" ht="15" customHeight="1" x14ac:dyDescent="0.25">
      <c r="A108" s="26"/>
    </row>
    <row r="109" spans="1:9" ht="15" customHeight="1" x14ac:dyDescent="0.25">
      <c r="A109" s="25"/>
    </row>
    <row r="111" spans="1:9" ht="15" customHeight="1" x14ac:dyDescent="0.25">
      <c r="G111" s="28"/>
      <c r="I111" s="28"/>
    </row>
    <row r="112" spans="1:9" ht="15" customHeight="1" x14ac:dyDescent="0.25">
      <c r="G112" s="28"/>
      <c r="I112" s="28"/>
    </row>
    <row r="113" spans="7:9" ht="15" customHeight="1" x14ac:dyDescent="0.25">
      <c r="G113" s="28"/>
      <c r="I113" s="28"/>
    </row>
  </sheetData>
  <mergeCells count="3">
    <mergeCell ref="C1:D1"/>
    <mergeCell ref="E1:F1"/>
    <mergeCell ref="J1:J2"/>
  </mergeCells>
  <conditionalFormatting sqref="I92:I96 G92:G96">
    <cfRule type="cellIs" dxfId="6" priority="1" stopIfTrue="1" operator="greaterThan">
      <formula>4</formula>
    </cfRule>
    <cfRule type="cellIs" dxfId="5" priority="2" stopIfTrue="1" operator="lessThan">
      <formula>0.25</formula>
    </cfRule>
  </conditionalFormatting>
  <conditionalFormatting sqref="H3:H91">
    <cfRule type="cellIs" dxfId="4" priority="3" stopIfTrue="1" operator="lessThanOrEqual">
      <formula>0.05</formula>
    </cfRule>
  </conditionalFormatting>
  <conditionalFormatting sqref="G3:G91">
    <cfRule type="cellIs" dxfId="3" priority="4" stopIfTrue="1" operator="greaterThan">
      <formula>2</formula>
    </cfRule>
    <cfRule type="cellIs" dxfId="2" priority="5" stopIfTrue="1" operator="lessThan">
      <formula>0.5</formula>
    </cfRule>
  </conditionalFormatting>
  <conditionalFormatting sqref="I3:I91">
    <cfRule type="cellIs" dxfId="1" priority="6" stopIfTrue="1" operator="greaterThan">
      <formula>2</formula>
    </cfRule>
    <cfRule type="cellIs" dxfId="0" priority="7" stopIfTrue="1" operator="lessThan">
      <formula>-2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95"/>
  <sheetViews>
    <sheetView zoomScaleNormal="100" workbookViewId="0"/>
  </sheetViews>
  <sheetFormatPr defaultColWidth="6.59765625" defaultRowHeight="15" customHeight="1" x14ac:dyDescent="0.25"/>
  <cols>
    <col min="1" max="8" width="10.59765625" customWidth="1"/>
    <col min="10" max="10" width="6.59765625" customWidth="1"/>
    <col min="11" max="11" width="30.59765625" customWidth="1"/>
    <col min="12" max="13" width="15.59765625" customWidth="1"/>
  </cols>
  <sheetData>
    <row r="1" spans="1:256" s="1" customFormat="1" ht="15" customHeight="1" x14ac:dyDescent="0.3">
      <c r="A1" s="81">
        <v>3</v>
      </c>
      <c r="B1" s="252" t="s">
        <v>80</v>
      </c>
      <c r="C1" s="253"/>
      <c r="D1" s="253"/>
      <c r="E1" s="254"/>
      <c r="F1"/>
      <c r="G1" s="29"/>
      <c r="H1" s="29"/>
      <c r="IS1"/>
      <c r="IT1"/>
      <c r="IU1"/>
      <c r="IV1"/>
    </row>
    <row r="2" spans="1:256" ht="30" customHeight="1" x14ac:dyDescent="0.25">
      <c r="A2" s="259" t="s">
        <v>75</v>
      </c>
      <c r="B2" s="260"/>
      <c r="C2" s="260"/>
      <c r="D2" s="260"/>
      <c r="E2" s="260"/>
      <c r="F2" s="260"/>
      <c r="G2" s="260"/>
      <c r="H2" s="261"/>
    </row>
    <row r="3" spans="1:256" ht="30" customHeight="1" x14ac:dyDescent="0.25">
      <c r="A3" s="259" t="s">
        <v>76</v>
      </c>
      <c r="B3" s="260"/>
      <c r="C3" s="260"/>
      <c r="D3" s="260"/>
      <c r="E3" s="260"/>
      <c r="F3" s="260"/>
      <c r="G3" s="260"/>
      <c r="H3" s="261"/>
    </row>
    <row r="4" spans="1:256" ht="15" customHeight="1" x14ac:dyDescent="0.25">
      <c r="J4" s="181" t="s">
        <v>77</v>
      </c>
      <c r="K4" s="184"/>
      <c r="L4" s="184"/>
      <c r="M4" s="185"/>
      <c r="IS4" s="181" t="s">
        <v>77</v>
      </c>
      <c r="IT4" s="184"/>
      <c r="IU4" s="184"/>
      <c r="IV4" s="185"/>
    </row>
    <row r="5" spans="1:256" ht="15" customHeight="1" x14ac:dyDescent="0.25">
      <c r="J5" s="255" t="s">
        <v>18</v>
      </c>
      <c r="K5" s="255" t="s">
        <v>115</v>
      </c>
      <c r="L5" s="257" t="s">
        <v>78</v>
      </c>
      <c r="M5" s="258"/>
      <c r="IS5" s="255" t="s">
        <v>18</v>
      </c>
      <c r="IT5" s="255" t="s">
        <v>7</v>
      </c>
      <c r="IU5" s="257" t="s">
        <v>79</v>
      </c>
      <c r="IV5" s="258"/>
    </row>
    <row r="6" spans="1:256" ht="15" customHeight="1" x14ac:dyDescent="0.25">
      <c r="J6" s="256"/>
      <c r="K6" s="256"/>
      <c r="L6" s="6" t="str">
        <f>Results!C2</f>
        <v>Test Group</v>
      </c>
      <c r="M6" s="6" t="str">
        <f>Results!D2</f>
        <v>Control Group</v>
      </c>
      <c r="IS6" s="256"/>
      <c r="IT6" s="256"/>
      <c r="IU6" s="6" t="str">
        <f>Results!$C2</f>
        <v>Test Group</v>
      </c>
      <c r="IV6" s="6" t="str">
        <f>Results!$D2</f>
        <v>Control Group</v>
      </c>
    </row>
    <row r="7" spans="1:256" ht="15" customHeight="1" x14ac:dyDescent="0.25">
      <c r="J7" s="3">
        <f>'miRNA Table'!A3</f>
        <v>1</v>
      </c>
      <c r="K7" s="3" t="str">
        <f>'miRNA Table'!B3</f>
        <v>hsa-miR-183-5p</v>
      </c>
      <c r="L7" s="30">
        <f>IF(ISNUMBER(Results!E3),Results!E3,NA())</f>
        <v>4.8603011674962378E-4</v>
      </c>
      <c r="M7" s="30">
        <f>IF(ISNUMBER(Results!F3),Results!F3,NA())</f>
        <v>4.4458243538586821E-3</v>
      </c>
      <c r="IS7" s="3">
        <f>'miRNA Table'!$A3</f>
        <v>1</v>
      </c>
      <c r="IT7" s="3" t="str">
        <f>'miRNA Table'!$B3</f>
        <v>hsa-miR-183-5p</v>
      </c>
      <c r="IU7" s="30">
        <f>IF(ISNUMBER(L7),L7,"")</f>
        <v>4.8603011674962378E-4</v>
      </c>
      <c r="IV7" s="30">
        <f>IF(ISNUMBER(M7),M7,"")</f>
        <v>4.4458243538586821E-3</v>
      </c>
    </row>
    <row r="8" spans="1:256" ht="15" customHeight="1" x14ac:dyDescent="0.25">
      <c r="J8" s="3">
        <f>'miRNA Table'!A4</f>
        <v>2</v>
      </c>
      <c r="K8" s="3" t="str">
        <f>'miRNA Table'!B4</f>
        <v>hsa-miR-34c-5p</v>
      </c>
      <c r="L8" s="30">
        <f>IF(ISNUMBER(Results!E4),Results!E4,NA())</f>
        <v>92.4114685134398</v>
      </c>
      <c r="M8" s="30">
        <f>IF(ISNUMBER(Results!F4),Results!F4,NA())</f>
        <v>0.44854770438491565</v>
      </c>
      <c r="IS8" s="3">
        <f>'miRNA Table'!$A4</f>
        <v>2</v>
      </c>
      <c r="IT8" s="3" t="str">
        <f>'miRNA Table'!$B4</f>
        <v>hsa-miR-34c-5p</v>
      </c>
      <c r="IU8" s="30">
        <f t="shared" ref="IU8:IV23" si="0">IF(ISNUMBER(L8),L8,"")</f>
        <v>92.4114685134398</v>
      </c>
      <c r="IV8" s="30">
        <f t="shared" si="0"/>
        <v>0.44854770438491565</v>
      </c>
    </row>
    <row r="9" spans="1:256" ht="15" customHeight="1" x14ac:dyDescent="0.25">
      <c r="J9" s="3">
        <f>'miRNA Table'!A5</f>
        <v>3</v>
      </c>
      <c r="K9" s="3" t="str">
        <f>'miRNA Table'!B5</f>
        <v>hsa-miR-30c-5p</v>
      </c>
      <c r="L9" s="30">
        <f>IF(ISNUMBER(Results!E5),Results!E5,NA())</f>
        <v>1.7320144319593568E-3</v>
      </c>
      <c r="M9" s="30">
        <f>IF(ISNUMBER(Results!F5),Results!F5,NA())</f>
        <v>7.0736309477214387E-3</v>
      </c>
      <c r="IS9" s="3">
        <f>'miRNA Table'!$A5</f>
        <v>3</v>
      </c>
      <c r="IT9" s="3" t="str">
        <f>'miRNA Table'!$B5</f>
        <v>hsa-miR-30c-5p</v>
      </c>
      <c r="IU9" s="30">
        <f t="shared" si="0"/>
        <v>1.7320144319593568E-3</v>
      </c>
      <c r="IV9" s="30">
        <f t="shared" si="0"/>
        <v>7.0736309477214387E-3</v>
      </c>
    </row>
    <row r="10" spans="1:256" ht="15" customHeight="1" x14ac:dyDescent="0.25">
      <c r="J10" s="3">
        <f>'miRNA Table'!A6</f>
        <v>4</v>
      </c>
      <c r="K10" s="3" t="str">
        <f>'miRNA Table'!B6</f>
        <v>hsa-miR-148a-3p</v>
      </c>
      <c r="L10" s="30">
        <f>IF(ISNUMBER(Results!E6),Results!E6,NA())</f>
        <v>0.39776824187745913</v>
      </c>
      <c r="M10" s="30">
        <f>IF(ISNUMBER(Results!F6),Results!F6,NA())</f>
        <v>1.6176014435021535E-2</v>
      </c>
      <c r="IS10" s="3">
        <f>'miRNA Table'!$A6</f>
        <v>4</v>
      </c>
      <c r="IT10" s="3" t="str">
        <f>'miRNA Table'!$B6</f>
        <v>hsa-miR-148a-3p</v>
      </c>
      <c r="IU10" s="30">
        <f t="shared" si="0"/>
        <v>0.39776824187745913</v>
      </c>
      <c r="IV10" s="30">
        <f t="shared" si="0"/>
        <v>1.6176014435021535E-2</v>
      </c>
    </row>
    <row r="11" spans="1:256" ht="15" customHeight="1" x14ac:dyDescent="0.25">
      <c r="J11" s="3">
        <f>'miRNA Table'!A7</f>
        <v>5</v>
      </c>
      <c r="K11" s="3" t="str">
        <f>'miRNA Table'!B7</f>
        <v>hsa-miR-134-5p</v>
      </c>
      <c r="L11" s="30">
        <f>IF(ISNUMBER(Results!E7),Results!E7,NA())</f>
        <v>5.7379001247826293E-2</v>
      </c>
      <c r="M11" s="30">
        <f>IF(ISNUMBER(Results!F7),Results!F7,NA())</f>
        <v>1.0711181442330329E-3</v>
      </c>
      <c r="IS11" s="3">
        <f>'miRNA Table'!$A7</f>
        <v>5</v>
      </c>
      <c r="IT11" s="3" t="str">
        <f>'miRNA Table'!$B7</f>
        <v>hsa-miR-134-5p</v>
      </c>
      <c r="IU11" s="30">
        <f t="shared" si="0"/>
        <v>5.7379001247826293E-2</v>
      </c>
      <c r="IV11" s="30">
        <f t="shared" si="0"/>
        <v>1.0711181442330329E-3</v>
      </c>
    </row>
    <row r="12" spans="1:256" ht="15" customHeight="1" x14ac:dyDescent="0.25">
      <c r="B12" s="31">
        <f>IF(MIN(IU7:IV95)&gt;1,10^(2+INT(LOG(MIN(IU7:IV95)))),10^(INT(LOG(MIN(IU7:IV95)))))</f>
        <v>1.0000000000000001E-5</v>
      </c>
      <c r="C12" s="32">
        <f>B12*A1</f>
        <v>3.0000000000000004E-5</v>
      </c>
      <c r="D12" s="32">
        <f>C12</f>
        <v>3.0000000000000004E-5</v>
      </c>
      <c r="E12" s="32">
        <f>B12</f>
        <v>1.0000000000000001E-5</v>
      </c>
      <c r="F12" s="33">
        <f>B12</f>
        <v>1.0000000000000001E-5</v>
      </c>
      <c r="J12" s="3">
        <f>'miRNA Table'!A8</f>
        <v>6</v>
      </c>
      <c r="K12" s="3" t="str">
        <f>'miRNA Table'!B8</f>
        <v>hsa-let-7g-5p</v>
      </c>
      <c r="L12" s="30">
        <f>IF(ISNUMBER(Results!E8),Results!E8,NA())</f>
        <v>7.3230820043748502E-3</v>
      </c>
      <c r="M12" s="30">
        <f>IF(ISNUMBER(Results!F8),Results!F8,NA())</f>
        <v>1.6363970669072303E-2</v>
      </c>
      <c r="IS12" s="3">
        <f>'miRNA Table'!$A8</f>
        <v>6</v>
      </c>
      <c r="IT12" s="3" t="str">
        <f>'miRNA Table'!$B8</f>
        <v>hsa-let-7g-5p</v>
      </c>
      <c r="IU12" s="30">
        <f t="shared" si="0"/>
        <v>7.3230820043748502E-3</v>
      </c>
      <c r="IV12" s="30">
        <f t="shared" si="0"/>
        <v>1.6363970669072303E-2</v>
      </c>
    </row>
    <row r="13" spans="1:256" ht="15" customHeight="1" x14ac:dyDescent="0.25">
      <c r="B13" s="34">
        <f>IF(MAX(IU7:IV95)&gt;1,10^(2+INT(LOG(MAX(IU7:IV95)))),10^(INT(LOG(MAX(IU7:IV95)))+1))</f>
        <v>10000</v>
      </c>
      <c r="C13" s="35">
        <f>B13*A1</f>
        <v>30000</v>
      </c>
      <c r="D13" s="35">
        <f>C13</f>
        <v>30000</v>
      </c>
      <c r="E13" s="35">
        <f>B13</f>
        <v>10000</v>
      </c>
      <c r="F13" s="36">
        <f>B13</f>
        <v>10000</v>
      </c>
      <c r="J13" s="3">
        <f>'miRNA Table'!A9</f>
        <v>7</v>
      </c>
      <c r="K13" s="3" t="str">
        <f>'miRNA Table'!B9</f>
        <v>hsa-miR-138-5p</v>
      </c>
      <c r="L13" s="30">
        <f>IF(ISNUMBER(Results!E9),Results!E9,NA())</f>
        <v>3.2707930375253073E-5</v>
      </c>
      <c r="M13" s="30">
        <f>IF(ISNUMBER(Results!F9),Results!F9,NA())</f>
        <v>3.5497375911140423E-4</v>
      </c>
      <c r="IS13" s="3">
        <f>'miRNA Table'!$A9</f>
        <v>7</v>
      </c>
      <c r="IT13" s="3" t="str">
        <f>'miRNA Table'!$B9</f>
        <v>hsa-miR-138-5p</v>
      </c>
      <c r="IU13" s="30">
        <f t="shared" si="0"/>
        <v>3.2707930375253073E-5</v>
      </c>
      <c r="IV13" s="30">
        <f t="shared" si="0"/>
        <v>3.5497375911140423E-4</v>
      </c>
    </row>
    <row r="14" spans="1:256" ht="15" customHeight="1" x14ac:dyDescent="0.25">
      <c r="J14" s="3">
        <f>'miRNA Table'!A10</f>
        <v>8</v>
      </c>
      <c r="K14" s="3" t="str">
        <f>'miRNA Table'!B10</f>
        <v>hsa-miR-373-3p</v>
      </c>
      <c r="L14" s="30">
        <f>IF(ISNUMBER(Results!E10),Results!E10,NA())</f>
        <v>0.51882982957987367</v>
      </c>
      <c r="M14" s="30">
        <f>IF(ISNUMBER(Results!F10),Results!F10,NA())</f>
        <v>3.3427737523222486E-4</v>
      </c>
      <c r="IS14" s="3">
        <f>'miRNA Table'!$A10</f>
        <v>8</v>
      </c>
      <c r="IT14" s="3" t="str">
        <f>'miRNA Table'!$B10</f>
        <v>hsa-miR-373-3p</v>
      </c>
      <c r="IU14" s="30">
        <f t="shared" si="0"/>
        <v>0.51882982957987367</v>
      </c>
      <c r="IV14" s="30">
        <f t="shared" si="0"/>
        <v>3.3427737523222486E-4</v>
      </c>
    </row>
    <row r="15" spans="1:256" ht="15" customHeight="1" x14ac:dyDescent="0.25">
      <c r="J15" s="3">
        <f>'miRNA Table'!A11</f>
        <v>9</v>
      </c>
      <c r="K15" s="3" t="str">
        <f>'miRNA Table'!B11</f>
        <v>cel-miR-39-3p</v>
      </c>
      <c r="L15" s="30">
        <f>IF(ISNUMBER(Results!E11),Results!E11,NA())</f>
        <v>4.9721030234682384E-2</v>
      </c>
      <c r="M15" s="30">
        <f>IF(ISNUMBER(Results!F11),Results!F11,NA())</f>
        <v>145.0091373178621</v>
      </c>
      <c r="IS15" s="3">
        <f>'miRNA Table'!$A11</f>
        <v>9</v>
      </c>
      <c r="IT15" s="3" t="str">
        <f>'miRNA Table'!$B11</f>
        <v>cel-miR-39-3p</v>
      </c>
      <c r="IU15" s="30">
        <f t="shared" si="0"/>
        <v>4.9721030234682384E-2</v>
      </c>
      <c r="IV15" s="30">
        <f t="shared" si="0"/>
        <v>145.0091373178621</v>
      </c>
    </row>
    <row r="16" spans="1:256" ht="15" customHeight="1" x14ac:dyDescent="0.25">
      <c r="J16" s="3">
        <f>'miRNA Table'!A12</f>
        <v>10</v>
      </c>
      <c r="K16" s="3" t="str">
        <f>'miRNA Table'!B12</f>
        <v>RNU6-6P</v>
      </c>
      <c r="L16" s="30">
        <f>IF(ISNUMBER(Results!E12),Results!E12,NA())</f>
        <v>1</v>
      </c>
      <c r="M16" s="30">
        <f>IF(ISNUMBER(Results!F12),Results!F12,NA())</f>
        <v>1</v>
      </c>
      <c r="IS16" s="3">
        <f>'miRNA Table'!$A12</f>
        <v>10</v>
      </c>
      <c r="IT16" s="3" t="str">
        <f>'miRNA Table'!$B12</f>
        <v>RNU6-6P</v>
      </c>
      <c r="IU16" s="30">
        <f t="shared" si="0"/>
        <v>1</v>
      </c>
      <c r="IV16" s="30">
        <f t="shared" si="0"/>
        <v>1</v>
      </c>
    </row>
    <row r="17" spans="10:256" ht="15" customHeight="1" x14ac:dyDescent="0.25">
      <c r="J17" s="3">
        <f>'miRNA Table'!A13</f>
        <v>11</v>
      </c>
      <c r="K17" s="3" t="str">
        <f>'miRNA Table'!B13</f>
        <v>miRTC</v>
      </c>
      <c r="L17" s="30">
        <f>IF(ISNUMBER(Results!E13),Results!E13,NA())</f>
        <v>0.96817069598288297</v>
      </c>
      <c r="M17" s="30">
        <f>IF(ISNUMBER(Results!F13),Results!F13,NA())</f>
        <v>0.91594529027024885</v>
      </c>
      <c r="IS17" s="3">
        <f>'miRNA Table'!$A13</f>
        <v>11</v>
      </c>
      <c r="IT17" s="3" t="str">
        <f>'miRNA Table'!$B13</f>
        <v>miRTC</v>
      </c>
      <c r="IU17" s="30">
        <f t="shared" si="0"/>
        <v>0.96817069598288297</v>
      </c>
      <c r="IV17" s="30">
        <f t="shared" si="0"/>
        <v>0.91594529027024885</v>
      </c>
    </row>
    <row r="18" spans="10:256" ht="15" customHeight="1" x14ac:dyDescent="0.25">
      <c r="J18" s="3">
        <f>'miRNA Table'!A14</f>
        <v>12</v>
      </c>
      <c r="K18" s="3" t="str">
        <f>'miRNA Table'!B14</f>
        <v>PPC</v>
      </c>
      <c r="L18" s="30">
        <f>IF(ISNUMBER(Results!E14),Results!E14,NA())</f>
        <v>3.9086398737369823</v>
      </c>
      <c r="M18" s="30">
        <f>IF(ISNUMBER(Results!F14),Results!F14,NA())</f>
        <v>13.238489963200204</v>
      </c>
      <c r="IS18" s="3">
        <f>'miRNA Table'!$A14</f>
        <v>12</v>
      </c>
      <c r="IT18" s="3" t="str">
        <f>'miRNA Table'!$B14</f>
        <v>PPC</v>
      </c>
      <c r="IU18" s="30">
        <f t="shared" si="0"/>
        <v>3.9086398737369823</v>
      </c>
      <c r="IV18" s="30">
        <f t="shared" si="0"/>
        <v>13.238489963200204</v>
      </c>
    </row>
    <row r="19" spans="10:256" ht="15" customHeight="1" x14ac:dyDescent="0.25">
      <c r="J19" s="138"/>
      <c r="K19" s="138"/>
      <c r="L19" s="139"/>
      <c r="M19" s="139"/>
      <c r="IS19" s="3" t="e">
        <f>'miRNA Table'!#REF!</f>
        <v>#REF!</v>
      </c>
      <c r="IT19" s="3" t="e">
        <f>'miRNA Table'!#REF!</f>
        <v>#REF!</v>
      </c>
      <c r="IU19" s="30" t="str">
        <f t="shared" si="0"/>
        <v/>
      </c>
      <c r="IV19" s="30" t="str">
        <f t="shared" si="0"/>
        <v/>
      </c>
    </row>
    <row r="20" spans="10:256" ht="15" customHeight="1" x14ac:dyDescent="0.25">
      <c r="J20" s="138"/>
      <c r="K20" s="138"/>
      <c r="L20" s="139"/>
      <c r="M20" s="139"/>
      <c r="IS20" s="3" t="e">
        <f>'miRNA Table'!#REF!</f>
        <v>#REF!</v>
      </c>
      <c r="IT20" s="3" t="e">
        <f>'miRNA Table'!#REF!</f>
        <v>#REF!</v>
      </c>
      <c r="IU20" s="30" t="str">
        <f t="shared" si="0"/>
        <v/>
      </c>
      <c r="IV20" s="30" t="str">
        <f t="shared" si="0"/>
        <v/>
      </c>
    </row>
    <row r="21" spans="10:256" ht="15" customHeight="1" x14ac:dyDescent="0.25">
      <c r="J21" s="138"/>
      <c r="K21" s="138"/>
      <c r="L21" s="139"/>
      <c r="M21" s="139"/>
      <c r="IS21" s="3" t="e">
        <f>'miRNA Table'!#REF!</f>
        <v>#REF!</v>
      </c>
      <c r="IT21" s="3" t="e">
        <f>'miRNA Table'!#REF!</f>
        <v>#REF!</v>
      </c>
      <c r="IU21" s="30" t="str">
        <f t="shared" si="0"/>
        <v/>
      </c>
      <c r="IV21" s="30" t="str">
        <f t="shared" si="0"/>
        <v/>
      </c>
    </row>
    <row r="22" spans="10:256" ht="15" customHeight="1" x14ac:dyDescent="0.25">
      <c r="J22" s="138"/>
      <c r="K22" s="138"/>
      <c r="L22" s="139"/>
      <c r="M22" s="139"/>
      <c r="IS22" s="3" t="e">
        <f>'miRNA Table'!#REF!</f>
        <v>#REF!</v>
      </c>
      <c r="IT22" s="3" t="e">
        <f>'miRNA Table'!#REF!</f>
        <v>#REF!</v>
      </c>
      <c r="IU22" s="30" t="str">
        <f t="shared" si="0"/>
        <v/>
      </c>
      <c r="IV22" s="30" t="str">
        <f t="shared" si="0"/>
        <v/>
      </c>
    </row>
    <row r="23" spans="10:256" ht="15" customHeight="1" x14ac:dyDescent="0.25">
      <c r="J23" s="138"/>
      <c r="K23" s="138"/>
      <c r="L23" s="139"/>
      <c r="M23" s="139"/>
      <c r="IS23" s="3" t="e">
        <f>'miRNA Table'!#REF!</f>
        <v>#REF!</v>
      </c>
      <c r="IT23" s="3" t="e">
        <f>'miRNA Table'!#REF!</f>
        <v>#REF!</v>
      </c>
      <c r="IU23" s="30" t="str">
        <f t="shared" si="0"/>
        <v/>
      </c>
      <c r="IV23" s="30" t="str">
        <f t="shared" si="0"/>
        <v/>
      </c>
    </row>
    <row r="24" spans="10:256" ht="15" customHeight="1" x14ac:dyDescent="0.25">
      <c r="J24" s="138"/>
      <c r="K24" s="138"/>
      <c r="L24" s="139"/>
      <c r="M24" s="139"/>
      <c r="IS24" s="3" t="e">
        <f>'miRNA Table'!#REF!</f>
        <v>#REF!</v>
      </c>
      <c r="IT24" s="3" t="e">
        <f>'miRNA Table'!#REF!</f>
        <v>#REF!</v>
      </c>
      <c r="IU24" s="30" t="str">
        <f t="shared" ref="IU24:IV87" si="1">IF(ISNUMBER(L24),L24,"")</f>
        <v/>
      </c>
      <c r="IV24" s="30" t="str">
        <f t="shared" si="1"/>
        <v/>
      </c>
    </row>
    <row r="25" spans="10:256" ht="15" customHeight="1" x14ac:dyDescent="0.25">
      <c r="J25" s="138"/>
      <c r="K25" s="138"/>
      <c r="L25" s="139"/>
      <c r="M25" s="139"/>
      <c r="IS25" s="3" t="e">
        <f>'miRNA Table'!#REF!</f>
        <v>#REF!</v>
      </c>
      <c r="IT25" s="3" t="e">
        <f>'miRNA Table'!#REF!</f>
        <v>#REF!</v>
      </c>
      <c r="IU25" s="30" t="str">
        <f t="shared" si="1"/>
        <v/>
      </c>
      <c r="IV25" s="30" t="str">
        <f t="shared" si="1"/>
        <v/>
      </c>
    </row>
    <row r="26" spans="10:256" ht="15" customHeight="1" x14ac:dyDescent="0.25">
      <c r="J26" s="138"/>
      <c r="K26" s="138"/>
      <c r="L26" s="139"/>
      <c r="M26" s="139"/>
      <c r="IS26" s="3" t="e">
        <f>'miRNA Table'!#REF!</f>
        <v>#REF!</v>
      </c>
      <c r="IT26" s="3" t="e">
        <f>'miRNA Table'!#REF!</f>
        <v>#REF!</v>
      </c>
      <c r="IU26" s="30" t="str">
        <f t="shared" si="1"/>
        <v/>
      </c>
      <c r="IV26" s="30" t="str">
        <f t="shared" si="1"/>
        <v/>
      </c>
    </row>
    <row r="27" spans="10:256" ht="15" customHeight="1" x14ac:dyDescent="0.25">
      <c r="J27" s="138"/>
      <c r="K27" s="138"/>
      <c r="L27" s="139"/>
      <c r="M27" s="139"/>
      <c r="IS27" s="3" t="e">
        <f>'miRNA Table'!#REF!</f>
        <v>#REF!</v>
      </c>
      <c r="IT27" s="3" t="e">
        <f>'miRNA Table'!#REF!</f>
        <v>#REF!</v>
      </c>
      <c r="IU27" s="30" t="str">
        <f t="shared" si="1"/>
        <v/>
      </c>
      <c r="IV27" s="30" t="str">
        <f t="shared" si="1"/>
        <v/>
      </c>
    </row>
    <row r="28" spans="10:256" ht="15" customHeight="1" x14ac:dyDescent="0.25">
      <c r="J28" s="138"/>
      <c r="K28" s="138"/>
      <c r="L28" s="139"/>
      <c r="M28" s="139"/>
      <c r="IS28" s="3" t="e">
        <f>'miRNA Table'!#REF!</f>
        <v>#REF!</v>
      </c>
      <c r="IT28" s="3" t="e">
        <f>'miRNA Table'!#REF!</f>
        <v>#REF!</v>
      </c>
      <c r="IU28" s="30" t="str">
        <f t="shared" si="1"/>
        <v/>
      </c>
      <c r="IV28" s="30" t="str">
        <f t="shared" si="1"/>
        <v/>
      </c>
    </row>
    <row r="29" spans="10:256" ht="15" customHeight="1" x14ac:dyDescent="0.25">
      <c r="J29" s="138"/>
      <c r="K29" s="138"/>
      <c r="L29" s="139"/>
      <c r="M29" s="139"/>
      <c r="IS29" s="3" t="e">
        <f>'miRNA Table'!#REF!</f>
        <v>#REF!</v>
      </c>
      <c r="IT29" s="3" t="e">
        <f>'miRNA Table'!#REF!</f>
        <v>#REF!</v>
      </c>
      <c r="IU29" s="30" t="str">
        <f t="shared" si="1"/>
        <v/>
      </c>
      <c r="IV29" s="30" t="str">
        <f t="shared" si="1"/>
        <v/>
      </c>
    </row>
    <row r="30" spans="10:256" ht="15" customHeight="1" x14ac:dyDescent="0.25">
      <c r="J30" s="138"/>
      <c r="K30" s="138"/>
      <c r="L30" s="139"/>
      <c r="M30" s="139"/>
      <c r="IS30" s="3" t="e">
        <f>'miRNA Table'!#REF!</f>
        <v>#REF!</v>
      </c>
      <c r="IT30" s="3" t="e">
        <f>'miRNA Table'!#REF!</f>
        <v>#REF!</v>
      </c>
      <c r="IU30" s="30" t="str">
        <f t="shared" si="1"/>
        <v/>
      </c>
      <c r="IV30" s="30" t="str">
        <f t="shared" si="1"/>
        <v/>
      </c>
    </row>
    <row r="31" spans="10:256" ht="15" customHeight="1" x14ac:dyDescent="0.25">
      <c r="J31" s="138"/>
      <c r="K31" s="138"/>
      <c r="L31" s="139"/>
      <c r="M31" s="139"/>
      <c r="IS31" s="3" t="e">
        <f>'miRNA Table'!#REF!</f>
        <v>#REF!</v>
      </c>
      <c r="IT31" s="3" t="e">
        <f>'miRNA Table'!#REF!</f>
        <v>#REF!</v>
      </c>
      <c r="IU31" s="30" t="str">
        <f t="shared" si="1"/>
        <v/>
      </c>
      <c r="IV31" s="30" t="str">
        <f t="shared" si="1"/>
        <v/>
      </c>
    </row>
    <row r="32" spans="10:256" ht="15" customHeight="1" x14ac:dyDescent="0.25">
      <c r="J32" s="138"/>
      <c r="K32" s="138"/>
      <c r="L32" s="139"/>
      <c r="M32" s="139"/>
      <c r="IS32" s="3" t="e">
        <f>'miRNA Table'!#REF!</f>
        <v>#REF!</v>
      </c>
      <c r="IT32" s="3" t="e">
        <f>'miRNA Table'!#REF!</f>
        <v>#REF!</v>
      </c>
      <c r="IU32" s="30" t="str">
        <f t="shared" si="1"/>
        <v/>
      </c>
      <c r="IV32" s="30" t="str">
        <f t="shared" si="1"/>
        <v/>
      </c>
    </row>
    <row r="33" spans="10:256" ht="15" customHeight="1" x14ac:dyDescent="0.25">
      <c r="J33" s="138"/>
      <c r="K33" s="138"/>
      <c r="L33" s="139"/>
      <c r="M33" s="139"/>
      <c r="IS33" s="3" t="e">
        <f>'miRNA Table'!#REF!</f>
        <v>#REF!</v>
      </c>
      <c r="IT33" s="3" t="e">
        <f>'miRNA Table'!#REF!</f>
        <v>#REF!</v>
      </c>
      <c r="IU33" s="30" t="str">
        <f t="shared" si="1"/>
        <v/>
      </c>
      <c r="IV33" s="30" t="str">
        <f t="shared" si="1"/>
        <v/>
      </c>
    </row>
    <row r="34" spans="10:256" ht="15" customHeight="1" x14ac:dyDescent="0.25">
      <c r="J34" s="138"/>
      <c r="K34" s="138"/>
      <c r="L34" s="139"/>
      <c r="M34" s="139"/>
      <c r="IS34" s="3" t="e">
        <f>'miRNA Table'!#REF!</f>
        <v>#REF!</v>
      </c>
      <c r="IT34" s="3" t="e">
        <f>'miRNA Table'!#REF!</f>
        <v>#REF!</v>
      </c>
      <c r="IU34" s="30" t="str">
        <f t="shared" si="1"/>
        <v/>
      </c>
      <c r="IV34" s="30" t="str">
        <f t="shared" si="1"/>
        <v/>
      </c>
    </row>
    <row r="35" spans="10:256" ht="15" customHeight="1" x14ac:dyDescent="0.25">
      <c r="J35" s="138"/>
      <c r="K35" s="138"/>
      <c r="L35" s="139"/>
      <c r="M35" s="139"/>
      <c r="IS35" s="3" t="e">
        <f>'miRNA Table'!#REF!</f>
        <v>#REF!</v>
      </c>
      <c r="IT35" s="3" t="e">
        <f>'miRNA Table'!#REF!</f>
        <v>#REF!</v>
      </c>
      <c r="IU35" s="30" t="str">
        <f t="shared" si="1"/>
        <v/>
      </c>
      <c r="IV35" s="30" t="str">
        <f t="shared" si="1"/>
        <v/>
      </c>
    </row>
    <row r="36" spans="10:256" ht="15" customHeight="1" x14ac:dyDescent="0.25">
      <c r="J36" s="138"/>
      <c r="K36" s="138"/>
      <c r="L36" s="139"/>
      <c r="M36" s="139"/>
      <c r="IS36" s="3" t="e">
        <f>'miRNA Table'!#REF!</f>
        <v>#REF!</v>
      </c>
      <c r="IT36" s="3" t="e">
        <f>'miRNA Table'!#REF!</f>
        <v>#REF!</v>
      </c>
      <c r="IU36" s="30" t="str">
        <f t="shared" si="1"/>
        <v/>
      </c>
      <c r="IV36" s="30" t="str">
        <f t="shared" si="1"/>
        <v/>
      </c>
    </row>
    <row r="37" spans="10:256" ht="15" customHeight="1" x14ac:dyDescent="0.25">
      <c r="J37" s="138"/>
      <c r="K37" s="138"/>
      <c r="L37" s="139"/>
      <c r="M37" s="139"/>
      <c r="IS37" s="3" t="e">
        <f>'miRNA Table'!#REF!</f>
        <v>#REF!</v>
      </c>
      <c r="IT37" s="3" t="e">
        <f>'miRNA Table'!#REF!</f>
        <v>#REF!</v>
      </c>
      <c r="IU37" s="30" t="str">
        <f t="shared" si="1"/>
        <v/>
      </c>
      <c r="IV37" s="30" t="str">
        <f t="shared" si="1"/>
        <v/>
      </c>
    </row>
    <row r="38" spans="10:256" ht="15" customHeight="1" x14ac:dyDescent="0.25">
      <c r="J38" s="138"/>
      <c r="K38" s="138"/>
      <c r="L38" s="139"/>
      <c r="M38" s="139"/>
      <c r="IS38" s="3" t="e">
        <f>'miRNA Table'!#REF!</f>
        <v>#REF!</v>
      </c>
      <c r="IT38" s="3" t="e">
        <f>'miRNA Table'!#REF!</f>
        <v>#REF!</v>
      </c>
      <c r="IU38" s="30" t="str">
        <f t="shared" si="1"/>
        <v/>
      </c>
      <c r="IV38" s="30" t="str">
        <f t="shared" si="1"/>
        <v/>
      </c>
    </row>
    <row r="39" spans="10:256" ht="15" customHeight="1" x14ac:dyDescent="0.25">
      <c r="J39" s="138"/>
      <c r="K39" s="138"/>
      <c r="L39" s="139"/>
      <c r="M39" s="139"/>
      <c r="IS39" s="3" t="e">
        <f>'miRNA Table'!#REF!</f>
        <v>#REF!</v>
      </c>
      <c r="IT39" s="3" t="e">
        <f>'miRNA Table'!#REF!</f>
        <v>#REF!</v>
      </c>
      <c r="IU39" s="30" t="str">
        <f t="shared" si="1"/>
        <v/>
      </c>
      <c r="IV39" s="30" t="str">
        <f t="shared" si="1"/>
        <v/>
      </c>
    </row>
    <row r="40" spans="10:256" ht="15" customHeight="1" x14ac:dyDescent="0.25">
      <c r="J40" s="138"/>
      <c r="K40" s="138"/>
      <c r="L40" s="139"/>
      <c r="M40" s="139"/>
      <c r="IS40" s="3" t="e">
        <f>'miRNA Table'!#REF!</f>
        <v>#REF!</v>
      </c>
      <c r="IT40" s="3" t="e">
        <f>'miRNA Table'!#REF!</f>
        <v>#REF!</v>
      </c>
      <c r="IU40" s="30" t="str">
        <f t="shared" si="1"/>
        <v/>
      </c>
      <c r="IV40" s="30" t="str">
        <f t="shared" si="1"/>
        <v/>
      </c>
    </row>
    <row r="41" spans="10:256" ht="15" customHeight="1" x14ac:dyDescent="0.25">
      <c r="J41" s="138"/>
      <c r="K41" s="138"/>
      <c r="L41" s="139"/>
      <c r="M41" s="139"/>
      <c r="IS41" s="3" t="e">
        <f>'miRNA Table'!#REF!</f>
        <v>#REF!</v>
      </c>
      <c r="IT41" s="3" t="e">
        <f>'miRNA Table'!#REF!</f>
        <v>#REF!</v>
      </c>
      <c r="IU41" s="30" t="str">
        <f t="shared" si="1"/>
        <v/>
      </c>
      <c r="IV41" s="30" t="str">
        <f t="shared" si="1"/>
        <v/>
      </c>
    </row>
    <row r="42" spans="10:256" ht="15" customHeight="1" x14ac:dyDescent="0.25">
      <c r="J42" s="138"/>
      <c r="K42" s="138"/>
      <c r="L42" s="139"/>
      <c r="M42" s="139"/>
      <c r="IS42" s="3" t="e">
        <f>'miRNA Table'!#REF!</f>
        <v>#REF!</v>
      </c>
      <c r="IT42" s="3" t="e">
        <f>'miRNA Table'!#REF!</f>
        <v>#REF!</v>
      </c>
      <c r="IU42" s="30" t="str">
        <f t="shared" si="1"/>
        <v/>
      </c>
      <c r="IV42" s="30" t="str">
        <f t="shared" si="1"/>
        <v/>
      </c>
    </row>
    <row r="43" spans="10:256" ht="15" customHeight="1" x14ac:dyDescent="0.25">
      <c r="J43" s="138"/>
      <c r="K43" s="138"/>
      <c r="L43" s="139"/>
      <c r="M43" s="139"/>
      <c r="IS43" s="3" t="e">
        <f>'miRNA Table'!#REF!</f>
        <v>#REF!</v>
      </c>
      <c r="IT43" s="3" t="e">
        <f>'miRNA Table'!#REF!</f>
        <v>#REF!</v>
      </c>
      <c r="IU43" s="30" t="str">
        <f t="shared" si="1"/>
        <v/>
      </c>
      <c r="IV43" s="30" t="str">
        <f t="shared" si="1"/>
        <v/>
      </c>
    </row>
    <row r="44" spans="10:256" ht="15" customHeight="1" x14ac:dyDescent="0.25">
      <c r="J44" s="138"/>
      <c r="K44" s="138"/>
      <c r="L44" s="139"/>
      <c r="M44" s="139"/>
      <c r="IS44" s="3" t="e">
        <f>'miRNA Table'!#REF!</f>
        <v>#REF!</v>
      </c>
      <c r="IT44" s="3" t="e">
        <f>'miRNA Table'!#REF!</f>
        <v>#REF!</v>
      </c>
      <c r="IU44" s="30" t="str">
        <f t="shared" si="1"/>
        <v/>
      </c>
      <c r="IV44" s="30" t="str">
        <f t="shared" si="1"/>
        <v/>
      </c>
    </row>
    <row r="45" spans="10:256" ht="15" customHeight="1" x14ac:dyDescent="0.25">
      <c r="J45" s="138"/>
      <c r="K45" s="138"/>
      <c r="L45" s="139"/>
      <c r="M45" s="139"/>
      <c r="IS45" s="3" t="e">
        <f>'miRNA Table'!#REF!</f>
        <v>#REF!</v>
      </c>
      <c r="IT45" s="3" t="e">
        <f>'miRNA Table'!#REF!</f>
        <v>#REF!</v>
      </c>
      <c r="IU45" s="30" t="str">
        <f t="shared" si="1"/>
        <v/>
      </c>
      <c r="IV45" s="30" t="str">
        <f t="shared" si="1"/>
        <v/>
      </c>
    </row>
    <row r="46" spans="10:256" ht="15" customHeight="1" x14ac:dyDescent="0.25">
      <c r="J46" s="138"/>
      <c r="K46" s="138"/>
      <c r="L46" s="139"/>
      <c r="M46" s="139"/>
      <c r="IS46" s="3" t="e">
        <f>'miRNA Table'!#REF!</f>
        <v>#REF!</v>
      </c>
      <c r="IT46" s="3" t="e">
        <f>'miRNA Table'!#REF!</f>
        <v>#REF!</v>
      </c>
      <c r="IU46" s="30" t="str">
        <f t="shared" si="1"/>
        <v/>
      </c>
      <c r="IV46" s="30" t="str">
        <f t="shared" si="1"/>
        <v/>
      </c>
    </row>
    <row r="47" spans="10:256" ht="15" customHeight="1" x14ac:dyDescent="0.25">
      <c r="J47" s="138"/>
      <c r="K47" s="138"/>
      <c r="L47" s="139"/>
      <c r="M47" s="139"/>
      <c r="IS47" s="3" t="e">
        <f>'miRNA Table'!#REF!</f>
        <v>#REF!</v>
      </c>
      <c r="IT47" s="3" t="e">
        <f>'miRNA Table'!#REF!</f>
        <v>#REF!</v>
      </c>
      <c r="IU47" s="30" t="str">
        <f t="shared" si="1"/>
        <v/>
      </c>
      <c r="IV47" s="30" t="str">
        <f t="shared" si="1"/>
        <v/>
      </c>
    </row>
    <row r="48" spans="10:256" ht="15" customHeight="1" x14ac:dyDescent="0.25">
      <c r="J48" s="138"/>
      <c r="K48" s="138"/>
      <c r="L48" s="139"/>
      <c r="M48" s="139"/>
      <c r="IS48" s="3" t="e">
        <f>'miRNA Table'!#REF!</f>
        <v>#REF!</v>
      </c>
      <c r="IT48" s="3" t="e">
        <f>'miRNA Table'!#REF!</f>
        <v>#REF!</v>
      </c>
      <c r="IU48" s="30" t="str">
        <f t="shared" si="1"/>
        <v/>
      </c>
      <c r="IV48" s="30" t="str">
        <f t="shared" si="1"/>
        <v/>
      </c>
    </row>
    <row r="49" spans="10:256" ht="15" customHeight="1" x14ac:dyDescent="0.25">
      <c r="J49" s="138"/>
      <c r="K49" s="138"/>
      <c r="L49" s="139"/>
      <c r="M49" s="139"/>
      <c r="IS49" s="3" t="e">
        <f>'miRNA Table'!#REF!</f>
        <v>#REF!</v>
      </c>
      <c r="IT49" s="3" t="e">
        <f>'miRNA Table'!#REF!</f>
        <v>#REF!</v>
      </c>
      <c r="IU49" s="30" t="str">
        <f t="shared" si="1"/>
        <v/>
      </c>
      <c r="IV49" s="30" t="str">
        <f t="shared" si="1"/>
        <v/>
      </c>
    </row>
    <row r="50" spans="10:256" ht="15" customHeight="1" x14ac:dyDescent="0.25">
      <c r="J50" s="138"/>
      <c r="K50" s="138"/>
      <c r="L50" s="139"/>
      <c r="M50" s="139"/>
      <c r="IS50" s="3" t="e">
        <f>'miRNA Table'!#REF!</f>
        <v>#REF!</v>
      </c>
      <c r="IT50" s="3" t="e">
        <f>'miRNA Table'!#REF!</f>
        <v>#REF!</v>
      </c>
      <c r="IU50" s="30" t="str">
        <f t="shared" si="1"/>
        <v/>
      </c>
      <c r="IV50" s="30" t="str">
        <f t="shared" si="1"/>
        <v/>
      </c>
    </row>
    <row r="51" spans="10:256" ht="15" customHeight="1" x14ac:dyDescent="0.25">
      <c r="J51" s="138"/>
      <c r="K51" s="138"/>
      <c r="L51" s="139"/>
      <c r="M51" s="139"/>
      <c r="IS51" s="3" t="e">
        <f>'miRNA Table'!#REF!</f>
        <v>#REF!</v>
      </c>
      <c r="IT51" s="3" t="e">
        <f>'miRNA Table'!#REF!</f>
        <v>#REF!</v>
      </c>
      <c r="IU51" s="30" t="str">
        <f t="shared" si="1"/>
        <v/>
      </c>
      <c r="IV51" s="30" t="str">
        <f t="shared" si="1"/>
        <v/>
      </c>
    </row>
    <row r="52" spans="10:256" ht="15" customHeight="1" x14ac:dyDescent="0.25">
      <c r="J52" s="138"/>
      <c r="K52" s="138"/>
      <c r="L52" s="139"/>
      <c r="M52" s="139"/>
      <c r="IS52" s="3" t="e">
        <f>'miRNA Table'!#REF!</f>
        <v>#REF!</v>
      </c>
      <c r="IT52" s="3" t="e">
        <f>'miRNA Table'!#REF!</f>
        <v>#REF!</v>
      </c>
      <c r="IU52" s="30" t="str">
        <f t="shared" si="1"/>
        <v/>
      </c>
      <c r="IV52" s="30" t="str">
        <f t="shared" si="1"/>
        <v/>
      </c>
    </row>
    <row r="53" spans="10:256" ht="15" customHeight="1" x14ac:dyDescent="0.25">
      <c r="J53" s="138"/>
      <c r="K53" s="138"/>
      <c r="L53" s="139"/>
      <c r="M53" s="139"/>
      <c r="IS53" s="3" t="e">
        <f>'miRNA Table'!#REF!</f>
        <v>#REF!</v>
      </c>
      <c r="IT53" s="3" t="e">
        <f>'miRNA Table'!#REF!</f>
        <v>#REF!</v>
      </c>
      <c r="IU53" s="30" t="str">
        <f t="shared" si="1"/>
        <v/>
      </c>
      <c r="IV53" s="30" t="str">
        <f t="shared" si="1"/>
        <v/>
      </c>
    </row>
    <row r="54" spans="10:256" ht="15" customHeight="1" x14ac:dyDescent="0.25">
      <c r="J54" s="138"/>
      <c r="K54" s="138"/>
      <c r="L54" s="139"/>
      <c r="M54" s="139"/>
      <c r="IS54" s="3" t="e">
        <f>'miRNA Table'!#REF!</f>
        <v>#REF!</v>
      </c>
      <c r="IT54" s="3" t="e">
        <f>'miRNA Table'!#REF!</f>
        <v>#REF!</v>
      </c>
      <c r="IU54" s="30" t="str">
        <f t="shared" si="1"/>
        <v/>
      </c>
      <c r="IV54" s="30" t="str">
        <f t="shared" si="1"/>
        <v/>
      </c>
    </row>
    <row r="55" spans="10:256" ht="15" customHeight="1" x14ac:dyDescent="0.25">
      <c r="J55" s="138"/>
      <c r="K55" s="138"/>
      <c r="L55" s="139"/>
      <c r="M55" s="139"/>
      <c r="IS55" s="3" t="e">
        <f>'miRNA Table'!#REF!</f>
        <v>#REF!</v>
      </c>
      <c r="IT55" s="3" t="e">
        <f>'miRNA Table'!#REF!</f>
        <v>#REF!</v>
      </c>
      <c r="IU55" s="30" t="str">
        <f t="shared" si="1"/>
        <v/>
      </c>
      <c r="IV55" s="30" t="str">
        <f t="shared" si="1"/>
        <v/>
      </c>
    </row>
    <row r="56" spans="10:256" ht="15" customHeight="1" x14ac:dyDescent="0.25">
      <c r="J56" s="138"/>
      <c r="K56" s="138"/>
      <c r="L56" s="139"/>
      <c r="M56" s="139"/>
      <c r="IS56" s="3" t="e">
        <f>'miRNA Table'!#REF!</f>
        <v>#REF!</v>
      </c>
      <c r="IT56" s="3" t="e">
        <f>'miRNA Table'!#REF!</f>
        <v>#REF!</v>
      </c>
      <c r="IU56" s="30" t="str">
        <f t="shared" si="1"/>
        <v/>
      </c>
      <c r="IV56" s="30" t="str">
        <f t="shared" si="1"/>
        <v/>
      </c>
    </row>
    <row r="57" spans="10:256" ht="15" customHeight="1" x14ac:dyDescent="0.25">
      <c r="J57" s="138"/>
      <c r="K57" s="138"/>
      <c r="L57" s="139"/>
      <c r="M57" s="139"/>
      <c r="IS57" s="3" t="e">
        <f>'miRNA Table'!#REF!</f>
        <v>#REF!</v>
      </c>
      <c r="IT57" s="3" t="e">
        <f>'miRNA Table'!#REF!</f>
        <v>#REF!</v>
      </c>
      <c r="IU57" s="30" t="str">
        <f t="shared" si="1"/>
        <v/>
      </c>
      <c r="IV57" s="30" t="str">
        <f t="shared" si="1"/>
        <v/>
      </c>
    </row>
    <row r="58" spans="10:256" ht="15" customHeight="1" x14ac:dyDescent="0.25">
      <c r="J58" s="138"/>
      <c r="K58" s="138"/>
      <c r="L58" s="139"/>
      <c r="M58" s="139"/>
      <c r="IS58" s="3" t="e">
        <f>'miRNA Table'!#REF!</f>
        <v>#REF!</v>
      </c>
      <c r="IT58" s="3" t="e">
        <f>'miRNA Table'!#REF!</f>
        <v>#REF!</v>
      </c>
      <c r="IU58" s="30" t="str">
        <f t="shared" si="1"/>
        <v/>
      </c>
      <c r="IV58" s="30" t="str">
        <f t="shared" si="1"/>
        <v/>
      </c>
    </row>
    <row r="59" spans="10:256" ht="15" customHeight="1" x14ac:dyDescent="0.25">
      <c r="J59" s="138"/>
      <c r="K59" s="138"/>
      <c r="L59" s="139"/>
      <c r="M59" s="139"/>
      <c r="IS59" s="3" t="e">
        <f>'miRNA Table'!#REF!</f>
        <v>#REF!</v>
      </c>
      <c r="IT59" s="3" t="e">
        <f>'miRNA Table'!#REF!</f>
        <v>#REF!</v>
      </c>
      <c r="IU59" s="30" t="str">
        <f t="shared" si="1"/>
        <v/>
      </c>
      <c r="IV59" s="30" t="str">
        <f t="shared" si="1"/>
        <v/>
      </c>
    </row>
    <row r="60" spans="10:256" ht="15" customHeight="1" x14ac:dyDescent="0.25">
      <c r="J60" s="138"/>
      <c r="K60" s="138"/>
      <c r="L60" s="139"/>
      <c r="M60" s="139"/>
      <c r="IS60" s="3" t="e">
        <f>'miRNA Table'!#REF!</f>
        <v>#REF!</v>
      </c>
      <c r="IT60" s="3" t="e">
        <f>'miRNA Table'!#REF!</f>
        <v>#REF!</v>
      </c>
      <c r="IU60" s="30" t="str">
        <f t="shared" si="1"/>
        <v/>
      </c>
      <c r="IV60" s="30" t="str">
        <f t="shared" si="1"/>
        <v/>
      </c>
    </row>
    <row r="61" spans="10:256" ht="15" customHeight="1" x14ac:dyDescent="0.25">
      <c r="J61" s="138"/>
      <c r="K61" s="138"/>
      <c r="L61" s="139"/>
      <c r="M61" s="139"/>
      <c r="IS61" s="3" t="e">
        <f>'miRNA Table'!#REF!</f>
        <v>#REF!</v>
      </c>
      <c r="IT61" s="3" t="e">
        <f>'miRNA Table'!#REF!</f>
        <v>#REF!</v>
      </c>
      <c r="IU61" s="30" t="str">
        <f t="shared" si="1"/>
        <v/>
      </c>
      <c r="IV61" s="30" t="str">
        <f t="shared" si="1"/>
        <v/>
      </c>
    </row>
    <row r="62" spans="10:256" ht="15" customHeight="1" x14ac:dyDescent="0.25">
      <c r="J62" s="138"/>
      <c r="K62" s="138"/>
      <c r="L62" s="139"/>
      <c r="M62" s="139"/>
      <c r="IS62" s="3" t="e">
        <f>'miRNA Table'!#REF!</f>
        <v>#REF!</v>
      </c>
      <c r="IT62" s="3" t="e">
        <f>'miRNA Table'!#REF!</f>
        <v>#REF!</v>
      </c>
      <c r="IU62" s="30" t="str">
        <f t="shared" si="1"/>
        <v/>
      </c>
      <c r="IV62" s="30" t="str">
        <f t="shared" si="1"/>
        <v/>
      </c>
    </row>
    <row r="63" spans="10:256" ht="15" customHeight="1" x14ac:dyDescent="0.25">
      <c r="J63" s="138"/>
      <c r="K63" s="138"/>
      <c r="L63" s="139"/>
      <c r="M63" s="139"/>
      <c r="IS63" s="3" t="e">
        <f>'miRNA Table'!#REF!</f>
        <v>#REF!</v>
      </c>
      <c r="IT63" s="3" t="e">
        <f>'miRNA Table'!#REF!</f>
        <v>#REF!</v>
      </c>
      <c r="IU63" s="30" t="str">
        <f t="shared" si="1"/>
        <v/>
      </c>
      <c r="IV63" s="30" t="str">
        <f t="shared" si="1"/>
        <v/>
      </c>
    </row>
    <row r="64" spans="10:256" ht="15" customHeight="1" x14ac:dyDescent="0.25">
      <c r="J64" s="138"/>
      <c r="K64" s="138"/>
      <c r="L64" s="139"/>
      <c r="M64" s="139"/>
      <c r="IS64" s="3" t="e">
        <f>'miRNA Table'!#REF!</f>
        <v>#REF!</v>
      </c>
      <c r="IT64" s="3" t="e">
        <f>'miRNA Table'!#REF!</f>
        <v>#REF!</v>
      </c>
      <c r="IU64" s="30" t="str">
        <f t="shared" si="1"/>
        <v/>
      </c>
      <c r="IV64" s="30" t="str">
        <f t="shared" si="1"/>
        <v/>
      </c>
    </row>
    <row r="65" spans="10:256" ht="15" customHeight="1" x14ac:dyDescent="0.25">
      <c r="J65" s="138"/>
      <c r="K65" s="138"/>
      <c r="L65" s="139"/>
      <c r="M65" s="139"/>
      <c r="IS65" s="3" t="e">
        <f>'miRNA Table'!#REF!</f>
        <v>#REF!</v>
      </c>
      <c r="IT65" s="3" t="e">
        <f>'miRNA Table'!#REF!</f>
        <v>#REF!</v>
      </c>
      <c r="IU65" s="30" t="str">
        <f t="shared" si="1"/>
        <v/>
      </c>
      <c r="IV65" s="30" t="str">
        <f t="shared" si="1"/>
        <v/>
      </c>
    </row>
    <row r="66" spans="10:256" ht="15" customHeight="1" x14ac:dyDescent="0.25">
      <c r="J66" s="138"/>
      <c r="K66" s="138"/>
      <c r="L66" s="139"/>
      <c r="M66" s="139"/>
      <c r="IS66" s="3" t="e">
        <f>'miRNA Table'!#REF!</f>
        <v>#REF!</v>
      </c>
      <c r="IT66" s="3" t="e">
        <f>'miRNA Table'!#REF!</f>
        <v>#REF!</v>
      </c>
      <c r="IU66" s="30" t="str">
        <f t="shared" si="1"/>
        <v/>
      </c>
      <c r="IV66" s="30" t="str">
        <f t="shared" si="1"/>
        <v/>
      </c>
    </row>
    <row r="67" spans="10:256" ht="15" customHeight="1" x14ac:dyDescent="0.25">
      <c r="J67" s="138"/>
      <c r="K67" s="138"/>
      <c r="L67" s="139"/>
      <c r="M67" s="139"/>
      <c r="IS67" s="3" t="e">
        <f>'miRNA Table'!#REF!</f>
        <v>#REF!</v>
      </c>
      <c r="IT67" s="3" t="e">
        <f>'miRNA Table'!#REF!</f>
        <v>#REF!</v>
      </c>
      <c r="IU67" s="30" t="str">
        <f t="shared" si="1"/>
        <v/>
      </c>
      <c r="IV67" s="30" t="str">
        <f t="shared" si="1"/>
        <v/>
      </c>
    </row>
    <row r="68" spans="10:256" ht="15" customHeight="1" x14ac:dyDescent="0.25">
      <c r="J68" s="138"/>
      <c r="K68" s="138"/>
      <c r="L68" s="139"/>
      <c r="M68" s="139"/>
      <c r="IS68" s="3" t="e">
        <f>'miRNA Table'!#REF!</f>
        <v>#REF!</v>
      </c>
      <c r="IT68" s="3" t="e">
        <f>'miRNA Table'!#REF!</f>
        <v>#REF!</v>
      </c>
      <c r="IU68" s="30" t="str">
        <f t="shared" si="1"/>
        <v/>
      </c>
      <c r="IV68" s="30" t="str">
        <f t="shared" si="1"/>
        <v/>
      </c>
    </row>
    <row r="69" spans="10:256" ht="15" customHeight="1" x14ac:dyDescent="0.25">
      <c r="J69" s="138"/>
      <c r="K69" s="138"/>
      <c r="L69" s="139"/>
      <c r="M69" s="139"/>
      <c r="IS69" s="3" t="e">
        <f>'miRNA Table'!#REF!</f>
        <v>#REF!</v>
      </c>
      <c r="IT69" s="3" t="e">
        <f>'miRNA Table'!#REF!</f>
        <v>#REF!</v>
      </c>
      <c r="IU69" s="30" t="str">
        <f t="shared" si="1"/>
        <v/>
      </c>
      <c r="IV69" s="30" t="str">
        <f t="shared" si="1"/>
        <v/>
      </c>
    </row>
    <row r="70" spans="10:256" ht="15" customHeight="1" x14ac:dyDescent="0.25">
      <c r="J70" s="138"/>
      <c r="K70" s="138"/>
      <c r="L70" s="139"/>
      <c r="M70" s="139"/>
      <c r="IS70" s="3" t="e">
        <f>'miRNA Table'!#REF!</f>
        <v>#REF!</v>
      </c>
      <c r="IT70" s="3" t="e">
        <f>'miRNA Table'!#REF!</f>
        <v>#REF!</v>
      </c>
      <c r="IU70" s="30" t="str">
        <f t="shared" si="1"/>
        <v/>
      </c>
      <c r="IV70" s="30" t="str">
        <f t="shared" si="1"/>
        <v/>
      </c>
    </row>
    <row r="71" spans="10:256" ht="15" customHeight="1" x14ac:dyDescent="0.25">
      <c r="J71" s="138"/>
      <c r="K71" s="138"/>
      <c r="L71" s="139"/>
      <c r="M71" s="139"/>
      <c r="IS71" s="3" t="e">
        <f>'miRNA Table'!#REF!</f>
        <v>#REF!</v>
      </c>
      <c r="IT71" s="3" t="e">
        <f>'miRNA Table'!#REF!</f>
        <v>#REF!</v>
      </c>
      <c r="IU71" s="30" t="str">
        <f t="shared" si="1"/>
        <v/>
      </c>
      <c r="IV71" s="30" t="str">
        <f t="shared" si="1"/>
        <v/>
      </c>
    </row>
    <row r="72" spans="10:256" ht="15" customHeight="1" x14ac:dyDescent="0.25">
      <c r="J72" s="138"/>
      <c r="K72" s="138"/>
      <c r="L72" s="139"/>
      <c r="M72" s="139"/>
      <c r="IS72" s="3" t="e">
        <f>'miRNA Table'!#REF!</f>
        <v>#REF!</v>
      </c>
      <c r="IT72" s="3" t="e">
        <f>'miRNA Table'!#REF!</f>
        <v>#REF!</v>
      </c>
      <c r="IU72" s="30" t="str">
        <f t="shared" si="1"/>
        <v/>
      </c>
      <c r="IV72" s="30" t="str">
        <f t="shared" si="1"/>
        <v/>
      </c>
    </row>
    <row r="73" spans="10:256" ht="15" customHeight="1" x14ac:dyDescent="0.25">
      <c r="J73" s="138"/>
      <c r="K73" s="138"/>
      <c r="L73" s="139"/>
      <c r="M73" s="139"/>
      <c r="IS73" s="3" t="e">
        <f>'miRNA Table'!#REF!</f>
        <v>#REF!</v>
      </c>
      <c r="IT73" s="3" t="e">
        <f>'miRNA Table'!#REF!</f>
        <v>#REF!</v>
      </c>
      <c r="IU73" s="30" t="str">
        <f t="shared" si="1"/>
        <v/>
      </c>
      <c r="IV73" s="30" t="str">
        <f t="shared" si="1"/>
        <v/>
      </c>
    </row>
    <row r="74" spans="10:256" ht="15" customHeight="1" x14ac:dyDescent="0.25">
      <c r="J74" s="138"/>
      <c r="K74" s="138"/>
      <c r="L74" s="139"/>
      <c r="M74" s="139"/>
      <c r="IS74" s="3" t="e">
        <f>'miRNA Table'!#REF!</f>
        <v>#REF!</v>
      </c>
      <c r="IT74" s="3" t="e">
        <f>'miRNA Table'!#REF!</f>
        <v>#REF!</v>
      </c>
      <c r="IU74" s="30" t="str">
        <f t="shared" si="1"/>
        <v/>
      </c>
      <c r="IV74" s="30" t="str">
        <f t="shared" si="1"/>
        <v/>
      </c>
    </row>
    <row r="75" spans="10:256" ht="15" customHeight="1" x14ac:dyDescent="0.25">
      <c r="J75" s="138"/>
      <c r="K75" s="138"/>
      <c r="L75" s="139"/>
      <c r="M75" s="139"/>
      <c r="IS75" s="3" t="e">
        <f>'miRNA Table'!#REF!</f>
        <v>#REF!</v>
      </c>
      <c r="IT75" s="3" t="e">
        <f>'miRNA Table'!#REF!</f>
        <v>#REF!</v>
      </c>
      <c r="IU75" s="30" t="str">
        <f t="shared" si="1"/>
        <v/>
      </c>
      <c r="IV75" s="30" t="str">
        <f t="shared" si="1"/>
        <v/>
      </c>
    </row>
    <row r="76" spans="10:256" ht="15" customHeight="1" x14ac:dyDescent="0.25">
      <c r="J76" s="138"/>
      <c r="K76" s="138"/>
      <c r="L76" s="139"/>
      <c r="M76" s="139"/>
      <c r="IS76" s="3" t="e">
        <f>'miRNA Table'!#REF!</f>
        <v>#REF!</v>
      </c>
      <c r="IT76" s="3" t="e">
        <f>'miRNA Table'!#REF!</f>
        <v>#REF!</v>
      </c>
      <c r="IU76" s="30" t="str">
        <f t="shared" si="1"/>
        <v/>
      </c>
      <c r="IV76" s="30" t="str">
        <f t="shared" si="1"/>
        <v/>
      </c>
    </row>
    <row r="77" spans="10:256" ht="15" customHeight="1" x14ac:dyDescent="0.25">
      <c r="J77" s="138"/>
      <c r="K77" s="138"/>
      <c r="L77" s="139"/>
      <c r="M77" s="139"/>
      <c r="IS77" s="3" t="e">
        <f>'miRNA Table'!#REF!</f>
        <v>#REF!</v>
      </c>
      <c r="IT77" s="3" t="e">
        <f>'miRNA Table'!#REF!</f>
        <v>#REF!</v>
      </c>
      <c r="IU77" s="30" t="str">
        <f t="shared" si="1"/>
        <v/>
      </c>
      <c r="IV77" s="30" t="str">
        <f t="shared" si="1"/>
        <v/>
      </c>
    </row>
    <row r="78" spans="10:256" ht="15" customHeight="1" x14ac:dyDescent="0.25">
      <c r="J78" s="138"/>
      <c r="K78" s="138"/>
      <c r="L78" s="139"/>
      <c r="M78" s="139"/>
      <c r="IS78" s="3" t="e">
        <f>'miRNA Table'!#REF!</f>
        <v>#REF!</v>
      </c>
      <c r="IT78" s="3" t="e">
        <f>'miRNA Table'!#REF!</f>
        <v>#REF!</v>
      </c>
      <c r="IU78" s="30" t="str">
        <f t="shared" si="1"/>
        <v/>
      </c>
      <c r="IV78" s="30" t="str">
        <f t="shared" si="1"/>
        <v/>
      </c>
    </row>
    <row r="79" spans="10:256" ht="15" customHeight="1" x14ac:dyDescent="0.25">
      <c r="J79" s="138"/>
      <c r="K79" s="138"/>
      <c r="L79" s="139"/>
      <c r="M79" s="139"/>
      <c r="IS79" s="3" t="e">
        <f>'miRNA Table'!#REF!</f>
        <v>#REF!</v>
      </c>
      <c r="IT79" s="3" t="e">
        <f>'miRNA Table'!#REF!</f>
        <v>#REF!</v>
      </c>
      <c r="IU79" s="30" t="str">
        <f t="shared" si="1"/>
        <v/>
      </c>
      <c r="IV79" s="30" t="str">
        <f t="shared" si="1"/>
        <v/>
      </c>
    </row>
    <row r="80" spans="10:256" ht="15" customHeight="1" x14ac:dyDescent="0.25">
      <c r="J80" s="138"/>
      <c r="K80" s="138"/>
      <c r="L80" s="139"/>
      <c r="M80" s="139"/>
      <c r="IS80" s="3" t="e">
        <f>'miRNA Table'!#REF!</f>
        <v>#REF!</v>
      </c>
      <c r="IT80" s="3" t="e">
        <f>'miRNA Table'!#REF!</f>
        <v>#REF!</v>
      </c>
      <c r="IU80" s="30" t="str">
        <f t="shared" si="1"/>
        <v/>
      </c>
      <c r="IV80" s="30" t="str">
        <f t="shared" si="1"/>
        <v/>
      </c>
    </row>
    <row r="81" spans="10:256" ht="15" customHeight="1" x14ac:dyDescent="0.25">
      <c r="J81" s="138"/>
      <c r="K81" s="138"/>
      <c r="L81" s="139"/>
      <c r="M81" s="139"/>
      <c r="IS81" s="3" t="e">
        <f>'miRNA Table'!#REF!</f>
        <v>#REF!</v>
      </c>
      <c r="IT81" s="3" t="e">
        <f>'miRNA Table'!#REF!</f>
        <v>#REF!</v>
      </c>
      <c r="IU81" s="30" t="str">
        <f t="shared" si="1"/>
        <v/>
      </c>
      <c r="IV81" s="30" t="str">
        <f t="shared" si="1"/>
        <v/>
      </c>
    </row>
    <row r="82" spans="10:256" ht="15" customHeight="1" x14ac:dyDescent="0.25">
      <c r="J82" s="138"/>
      <c r="K82" s="138"/>
      <c r="L82" s="139"/>
      <c r="M82" s="139"/>
      <c r="IS82" s="3" t="e">
        <f>'miRNA Table'!#REF!</f>
        <v>#REF!</v>
      </c>
      <c r="IT82" s="3" t="e">
        <f>'miRNA Table'!#REF!</f>
        <v>#REF!</v>
      </c>
      <c r="IU82" s="30" t="str">
        <f t="shared" si="1"/>
        <v/>
      </c>
      <c r="IV82" s="30" t="str">
        <f t="shared" si="1"/>
        <v/>
      </c>
    </row>
    <row r="83" spans="10:256" ht="15" customHeight="1" x14ac:dyDescent="0.25">
      <c r="J83" s="138"/>
      <c r="K83" s="138"/>
      <c r="L83" s="139"/>
      <c r="M83" s="139"/>
      <c r="IS83" s="3" t="e">
        <f>'miRNA Table'!#REF!</f>
        <v>#REF!</v>
      </c>
      <c r="IT83" s="3" t="e">
        <f>'miRNA Table'!#REF!</f>
        <v>#REF!</v>
      </c>
      <c r="IU83" s="30" t="str">
        <f t="shared" si="1"/>
        <v/>
      </c>
      <c r="IV83" s="30" t="str">
        <f t="shared" si="1"/>
        <v/>
      </c>
    </row>
    <row r="84" spans="10:256" ht="15" customHeight="1" x14ac:dyDescent="0.25">
      <c r="J84" s="138"/>
      <c r="K84" s="138"/>
      <c r="L84" s="139"/>
      <c r="M84" s="139"/>
      <c r="IS84" s="3" t="e">
        <f>'miRNA Table'!#REF!</f>
        <v>#REF!</v>
      </c>
      <c r="IT84" s="3" t="e">
        <f>'miRNA Table'!#REF!</f>
        <v>#REF!</v>
      </c>
      <c r="IU84" s="30" t="str">
        <f t="shared" si="1"/>
        <v/>
      </c>
      <c r="IV84" s="30" t="str">
        <f t="shared" si="1"/>
        <v/>
      </c>
    </row>
    <row r="85" spans="10:256" ht="15" customHeight="1" x14ac:dyDescent="0.25">
      <c r="J85" s="138"/>
      <c r="K85" s="138"/>
      <c r="L85" s="139"/>
      <c r="M85" s="139"/>
      <c r="IS85" s="3" t="e">
        <f>'miRNA Table'!#REF!</f>
        <v>#REF!</v>
      </c>
      <c r="IT85" s="3" t="e">
        <f>'miRNA Table'!#REF!</f>
        <v>#REF!</v>
      </c>
      <c r="IU85" s="30" t="str">
        <f t="shared" si="1"/>
        <v/>
      </c>
      <c r="IV85" s="30" t="str">
        <f t="shared" si="1"/>
        <v/>
      </c>
    </row>
    <row r="86" spans="10:256" ht="15" customHeight="1" x14ac:dyDescent="0.25">
      <c r="J86" s="138"/>
      <c r="K86" s="138"/>
      <c r="L86" s="139"/>
      <c r="M86" s="139"/>
      <c r="IS86" s="3" t="e">
        <f>'miRNA Table'!#REF!</f>
        <v>#REF!</v>
      </c>
      <c r="IT86" s="3" t="e">
        <f>'miRNA Table'!#REF!</f>
        <v>#REF!</v>
      </c>
      <c r="IU86" s="30" t="str">
        <f t="shared" si="1"/>
        <v/>
      </c>
      <c r="IV86" s="30" t="str">
        <f t="shared" si="1"/>
        <v/>
      </c>
    </row>
    <row r="87" spans="10:256" ht="15" customHeight="1" x14ac:dyDescent="0.25">
      <c r="J87" s="138"/>
      <c r="K87" s="138"/>
      <c r="L87" s="139"/>
      <c r="M87" s="139"/>
      <c r="IS87" s="3" t="e">
        <f>'miRNA Table'!#REF!</f>
        <v>#REF!</v>
      </c>
      <c r="IT87" s="3" t="e">
        <f>'miRNA Table'!#REF!</f>
        <v>#REF!</v>
      </c>
      <c r="IU87" s="30" t="str">
        <f t="shared" si="1"/>
        <v/>
      </c>
      <c r="IV87" s="30" t="str">
        <f t="shared" si="1"/>
        <v/>
      </c>
    </row>
    <row r="88" spans="10:256" ht="15" customHeight="1" x14ac:dyDescent="0.25">
      <c r="J88" s="138"/>
      <c r="K88" s="138"/>
      <c r="L88" s="139"/>
      <c r="M88" s="139"/>
      <c r="IS88" s="3" t="e">
        <f>'miRNA Table'!#REF!</f>
        <v>#REF!</v>
      </c>
      <c r="IT88" s="3" t="e">
        <f>'miRNA Table'!#REF!</f>
        <v>#REF!</v>
      </c>
      <c r="IU88" s="30" t="str">
        <f t="shared" ref="IU88:IV95" si="2">IF(ISNUMBER(L88),L88,"")</f>
        <v/>
      </c>
      <c r="IV88" s="30" t="str">
        <f t="shared" si="2"/>
        <v/>
      </c>
    </row>
    <row r="89" spans="10:256" ht="15" customHeight="1" x14ac:dyDescent="0.25">
      <c r="J89" s="138"/>
      <c r="K89" s="138"/>
      <c r="L89" s="139"/>
      <c r="M89" s="139"/>
      <c r="IS89" s="3" t="e">
        <f>'miRNA Table'!#REF!</f>
        <v>#REF!</v>
      </c>
      <c r="IT89" s="3" t="e">
        <f>'miRNA Table'!#REF!</f>
        <v>#REF!</v>
      </c>
      <c r="IU89" s="30" t="str">
        <f t="shared" si="2"/>
        <v/>
      </c>
      <c r="IV89" s="30" t="str">
        <f t="shared" si="2"/>
        <v/>
      </c>
    </row>
    <row r="90" spans="10:256" ht="15" customHeight="1" x14ac:dyDescent="0.25">
      <c r="J90" s="138"/>
      <c r="K90" s="138"/>
      <c r="L90" s="139"/>
      <c r="M90" s="139"/>
      <c r="IS90" s="3" t="e">
        <f>'miRNA Table'!#REF!</f>
        <v>#REF!</v>
      </c>
      <c r="IT90" s="3" t="e">
        <f>'miRNA Table'!#REF!</f>
        <v>#REF!</v>
      </c>
      <c r="IU90" s="30" t="str">
        <f t="shared" si="2"/>
        <v/>
      </c>
      <c r="IV90" s="30" t="str">
        <f t="shared" si="2"/>
        <v/>
      </c>
    </row>
    <row r="91" spans="10:256" ht="15" customHeight="1" x14ac:dyDescent="0.25">
      <c r="J91" s="138"/>
      <c r="K91" s="138"/>
      <c r="L91" s="139"/>
      <c r="M91" s="139"/>
      <c r="IS91" s="3" t="e">
        <f>'miRNA Table'!#REF!</f>
        <v>#REF!</v>
      </c>
      <c r="IT91" s="3" t="e">
        <f>'miRNA Table'!#REF!</f>
        <v>#REF!</v>
      </c>
      <c r="IU91" s="30" t="str">
        <f t="shared" si="2"/>
        <v/>
      </c>
      <c r="IV91" s="30" t="str">
        <f t="shared" si="2"/>
        <v/>
      </c>
    </row>
    <row r="92" spans="10:256" ht="15" customHeight="1" x14ac:dyDescent="0.25">
      <c r="J92" s="138"/>
      <c r="K92" s="138"/>
      <c r="L92" s="139"/>
      <c r="M92" s="139"/>
      <c r="IS92" s="3" t="e">
        <f>'miRNA Table'!#REF!</f>
        <v>#REF!</v>
      </c>
      <c r="IT92" s="3" t="e">
        <f>'miRNA Table'!#REF!</f>
        <v>#REF!</v>
      </c>
      <c r="IU92" s="30" t="str">
        <f t="shared" si="2"/>
        <v/>
      </c>
      <c r="IV92" s="30" t="str">
        <f t="shared" si="2"/>
        <v/>
      </c>
    </row>
    <row r="93" spans="10:256" ht="15" customHeight="1" x14ac:dyDescent="0.25">
      <c r="J93" s="138"/>
      <c r="K93" s="138"/>
      <c r="L93" s="139"/>
      <c r="M93" s="139"/>
      <c r="IS93" s="3" t="e">
        <f>'miRNA Table'!#REF!</f>
        <v>#REF!</v>
      </c>
      <c r="IT93" s="3" t="e">
        <f>'miRNA Table'!#REF!</f>
        <v>#REF!</v>
      </c>
      <c r="IU93" s="30" t="str">
        <f t="shared" si="2"/>
        <v/>
      </c>
      <c r="IV93" s="30" t="str">
        <f t="shared" si="2"/>
        <v/>
      </c>
    </row>
    <row r="94" spans="10:256" ht="15" customHeight="1" x14ac:dyDescent="0.25">
      <c r="J94" s="138"/>
      <c r="K94" s="138"/>
      <c r="L94" s="139"/>
      <c r="M94" s="139"/>
      <c r="IS94" s="3" t="e">
        <f>'miRNA Table'!#REF!</f>
        <v>#REF!</v>
      </c>
      <c r="IT94" s="3" t="e">
        <f>'miRNA Table'!#REF!</f>
        <v>#REF!</v>
      </c>
      <c r="IU94" s="30" t="str">
        <f t="shared" si="2"/>
        <v/>
      </c>
      <c r="IV94" s="30" t="str">
        <f t="shared" si="2"/>
        <v/>
      </c>
    </row>
    <row r="95" spans="10:256" ht="15" customHeight="1" x14ac:dyDescent="0.25">
      <c r="J95" s="138"/>
      <c r="K95" s="138"/>
      <c r="L95" s="139"/>
      <c r="M95" s="139"/>
      <c r="IS95" s="3" t="e">
        <f>'miRNA Table'!#REF!</f>
        <v>#REF!</v>
      </c>
      <c r="IT95" s="3" t="e">
        <f>'miRNA Table'!#REF!</f>
        <v>#REF!</v>
      </c>
      <c r="IU95" s="30" t="str">
        <f t="shared" si="2"/>
        <v/>
      </c>
      <c r="IV95" s="30" t="str">
        <f t="shared" si="2"/>
        <v/>
      </c>
    </row>
  </sheetData>
  <mergeCells count="11">
    <mergeCell ref="B1:E1"/>
    <mergeCell ref="IS4:IV4"/>
    <mergeCell ref="IS5:IS6"/>
    <mergeCell ref="IT5:IT6"/>
    <mergeCell ref="IU5:IV5"/>
    <mergeCell ref="A2:H2"/>
    <mergeCell ref="A3:H3"/>
    <mergeCell ref="J4:M4"/>
    <mergeCell ref="J5:J6"/>
    <mergeCell ref="K5:K6"/>
    <mergeCell ref="L5:M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miRNA Table</vt:lpstr>
      <vt:lpstr>Array Content</vt:lpstr>
      <vt:lpstr>Test Sample Data</vt:lpstr>
      <vt:lpstr>Control Sample Data</vt:lpstr>
      <vt:lpstr>Choose Reference miRNAs</vt:lpstr>
      <vt:lpstr>QC Report</vt:lpstr>
      <vt:lpstr>Results</vt:lpstr>
      <vt:lpstr>Scatter Plot</vt:lpstr>
      <vt:lpstr>Volcano Plot</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Quellhorst</dc:creator>
  <cp:lastModifiedBy>Abigail Aliwalas - QIAGEN</cp:lastModifiedBy>
  <dcterms:created xsi:type="dcterms:W3CDTF">2018-08-09T14:48:28Z</dcterms:created>
  <dcterms:modified xsi:type="dcterms:W3CDTF">2018-11-08T08:43:12Z</dcterms:modified>
</cp:coreProperties>
</file>